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rittmittel\1 Team Drittmittel\Projekte\Klatt\CSTI\Personal\"/>
    </mc:Choice>
  </mc:AlternateContent>
  <bookViews>
    <workbookView xWindow="0" yWindow="0" windowWidth="24000" windowHeight="9315" activeTab="4"/>
  </bookViews>
  <sheets>
    <sheet name="Summe" sheetId="5" r:id="rId1"/>
    <sheet name="Tobias Eichler" sheetId="1" r:id="rId2"/>
    <sheet name="André Jeworutzki" sheetId="2" r:id="rId3"/>
    <sheet name="Susanne Draheim" sheetId="3" r:id="rId4"/>
    <sheet name="Jessica Broscheit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F46" i="4"/>
  <c r="G46" i="4"/>
  <c r="C22" i="4"/>
  <c r="C24" i="4" l="1"/>
  <c r="C25" i="4"/>
  <c r="C26" i="4"/>
  <c r="C27" i="4"/>
  <c r="C28" i="4"/>
  <c r="C29" i="4"/>
  <c r="C20" i="4"/>
  <c r="C30" i="4" s="1"/>
  <c r="C21" i="4"/>
  <c r="C19" i="4"/>
  <c r="C10" i="4"/>
  <c r="C11" i="4"/>
  <c r="C12" i="4"/>
  <c r="C13" i="4"/>
  <c r="C14" i="4"/>
  <c r="C15" i="4"/>
  <c r="C9" i="5"/>
  <c r="C8" i="5"/>
  <c r="C7" i="5"/>
  <c r="C6" i="5"/>
  <c r="C4" i="5"/>
  <c r="C31" i="4" l="1"/>
  <c r="E30" i="4"/>
  <c r="D26" i="4"/>
  <c r="E27" i="4"/>
  <c r="D22" i="4"/>
  <c r="E29" i="4"/>
  <c r="D29" i="4"/>
  <c r="H29" i="4" s="1"/>
  <c r="E28" i="4"/>
  <c r="D28" i="4"/>
  <c r="E26" i="4"/>
  <c r="E25" i="4"/>
  <c r="D25" i="4"/>
  <c r="E24" i="4"/>
  <c r="D24" i="4"/>
  <c r="E22" i="4"/>
  <c r="E21" i="4"/>
  <c r="D21" i="4"/>
  <c r="E20" i="4"/>
  <c r="D20" i="4"/>
  <c r="H20" i="4" s="1"/>
  <c r="E19" i="4"/>
  <c r="D19" i="4"/>
  <c r="C17" i="4"/>
  <c r="E17" i="4" s="1"/>
  <c r="D11" i="4"/>
  <c r="E13" i="4"/>
  <c r="C46" i="4"/>
  <c r="E15" i="4"/>
  <c r="D15" i="4"/>
  <c r="E14" i="4"/>
  <c r="D14" i="4"/>
  <c r="D13" i="4"/>
  <c r="D12" i="4"/>
  <c r="E11" i="4"/>
  <c r="E10" i="4"/>
  <c r="D10" i="4"/>
  <c r="D55" i="3"/>
  <c r="E55" i="3"/>
  <c r="F55" i="3"/>
  <c r="G55" i="3"/>
  <c r="H55" i="3"/>
  <c r="I55" i="3"/>
  <c r="J55" i="3"/>
  <c r="C55" i="3"/>
  <c r="C52" i="3"/>
  <c r="C53" i="3"/>
  <c r="C51" i="3"/>
  <c r="G53" i="3"/>
  <c r="G52" i="3"/>
  <c r="G51" i="3"/>
  <c r="C49" i="3"/>
  <c r="C39" i="3"/>
  <c r="E39" i="3" s="1"/>
  <c r="C40" i="3"/>
  <c r="C41" i="3"/>
  <c r="C42" i="3"/>
  <c r="G42" i="3" s="1"/>
  <c r="C43" i="3"/>
  <c r="G43" i="3" s="1"/>
  <c r="J43" i="3" s="1"/>
  <c r="C44" i="3"/>
  <c r="C45" i="3"/>
  <c r="C46" i="3"/>
  <c r="E46" i="3" s="1"/>
  <c r="J46" i="3" s="1"/>
  <c r="C47" i="3"/>
  <c r="G47" i="3" s="1"/>
  <c r="C38" i="3"/>
  <c r="C36" i="3"/>
  <c r="C26" i="3"/>
  <c r="C27" i="3"/>
  <c r="G27" i="3" s="1"/>
  <c r="C28" i="3"/>
  <c r="C29" i="3"/>
  <c r="G29" i="3" s="1"/>
  <c r="C30" i="3"/>
  <c r="C31" i="3"/>
  <c r="E31" i="3" s="1"/>
  <c r="J31" i="3" s="1"/>
  <c r="C32" i="3"/>
  <c r="G32" i="3" s="1"/>
  <c r="C33" i="3"/>
  <c r="E33" i="3" s="1"/>
  <c r="C34" i="3"/>
  <c r="C25" i="3"/>
  <c r="E49" i="3"/>
  <c r="G48" i="3"/>
  <c r="C48" i="3"/>
  <c r="E48" i="3" s="1"/>
  <c r="G46" i="3"/>
  <c r="G45" i="3"/>
  <c r="E45" i="3"/>
  <c r="J45" i="3" s="1"/>
  <c r="J44" i="3"/>
  <c r="G44" i="3"/>
  <c r="E44" i="3"/>
  <c r="E43" i="3"/>
  <c r="G41" i="3"/>
  <c r="E41" i="3"/>
  <c r="J41" i="3" s="1"/>
  <c r="G40" i="3"/>
  <c r="E40" i="3"/>
  <c r="J40" i="3" s="1"/>
  <c r="G39" i="3"/>
  <c r="G38" i="3"/>
  <c r="E38" i="3"/>
  <c r="J38" i="3" s="1"/>
  <c r="G36" i="3"/>
  <c r="E36" i="3"/>
  <c r="J36" i="3" s="1"/>
  <c r="C35" i="3"/>
  <c r="G35" i="3" s="1"/>
  <c r="G34" i="3"/>
  <c r="E34" i="3"/>
  <c r="J34" i="3" s="1"/>
  <c r="G33" i="3"/>
  <c r="E32" i="3"/>
  <c r="G31" i="3"/>
  <c r="G30" i="3"/>
  <c r="E30" i="3"/>
  <c r="J30" i="3" s="1"/>
  <c r="G28" i="3"/>
  <c r="E28" i="3"/>
  <c r="J28" i="3" s="1"/>
  <c r="E27" i="3"/>
  <c r="G26" i="3"/>
  <c r="J26" i="3" s="1"/>
  <c r="E26" i="3"/>
  <c r="G25" i="3"/>
  <c r="E25" i="3"/>
  <c r="G23" i="3"/>
  <c r="E23" i="3"/>
  <c r="J23" i="3" s="1"/>
  <c r="C22" i="3"/>
  <c r="G22" i="3" s="1"/>
  <c r="J21" i="3"/>
  <c r="G21" i="3"/>
  <c r="E21" i="3"/>
  <c r="G20" i="3"/>
  <c r="J20" i="3" s="1"/>
  <c r="E20" i="3"/>
  <c r="G19" i="3"/>
  <c r="E19" i="3"/>
  <c r="J19" i="3" s="1"/>
  <c r="G18" i="3"/>
  <c r="E18" i="3"/>
  <c r="J18" i="3" s="1"/>
  <c r="J17" i="3"/>
  <c r="G17" i="3"/>
  <c r="E17" i="3"/>
  <c r="G16" i="3"/>
  <c r="J16" i="3" s="1"/>
  <c r="E16" i="3"/>
  <c r="G15" i="3"/>
  <c r="E15" i="3"/>
  <c r="J15" i="3" s="1"/>
  <c r="G14" i="3"/>
  <c r="E14" i="3"/>
  <c r="J14" i="3" s="1"/>
  <c r="J13" i="3"/>
  <c r="G13" i="3"/>
  <c r="E13" i="3"/>
  <c r="G12" i="3"/>
  <c r="J12" i="3" s="1"/>
  <c r="E12" i="3"/>
  <c r="H25" i="4" l="1"/>
  <c r="C35" i="4"/>
  <c r="E35" i="4" s="1"/>
  <c r="C40" i="4"/>
  <c r="C39" i="4"/>
  <c r="C36" i="4"/>
  <c r="C42" i="4"/>
  <c r="C38" i="4"/>
  <c r="C33" i="4"/>
  <c r="C44" i="4"/>
  <c r="C41" i="4"/>
  <c r="C37" i="4"/>
  <c r="H28" i="4"/>
  <c r="D35" i="4"/>
  <c r="D31" i="4"/>
  <c r="H14" i="4"/>
  <c r="H21" i="4"/>
  <c r="H24" i="4"/>
  <c r="E31" i="4"/>
  <c r="H31" i="4" s="1"/>
  <c r="H26" i="4"/>
  <c r="C34" i="4"/>
  <c r="H22" i="4"/>
  <c r="H10" i="4"/>
  <c r="D27" i="4"/>
  <c r="H27" i="4" s="1"/>
  <c r="H19" i="4"/>
  <c r="D30" i="4"/>
  <c r="H30" i="4" s="1"/>
  <c r="D17" i="4"/>
  <c r="H17" i="4" s="1"/>
  <c r="H11" i="4"/>
  <c r="H13" i="4"/>
  <c r="H15" i="4"/>
  <c r="E12" i="4"/>
  <c r="H12" i="4" s="1"/>
  <c r="E16" i="4"/>
  <c r="E46" i="4" s="1"/>
  <c r="D16" i="4"/>
  <c r="D46" i="4" s="1"/>
  <c r="E51" i="3"/>
  <c r="J51" i="3" s="1"/>
  <c r="E52" i="3"/>
  <c r="J52" i="3" s="1"/>
  <c r="E53" i="3"/>
  <c r="J53" i="3" s="1"/>
  <c r="J49" i="3"/>
  <c r="G49" i="3"/>
  <c r="J39" i="3"/>
  <c r="E47" i="3"/>
  <c r="J47" i="3" s="1"/>
  <c r="E42" i="3"/>
  <c r="J42" i="3" s="1"/>
  <c r="J48" i="3"/>
  <c r="J33" i="3"/>
  <c r="J32" i="3"/>
  <c r="J27" i="3"/>
  <c r="E29" i="3"/>
  <c r="J29" i="3" s="1"/>
  <c r="J25" i="3"/>
  <c r="E35" i="3"/>
  <c r="J35" i="3" s="1"/>
  <c r="E22" i="3"/>
  <c r="J22" i="3" s="1"/>
  <c r="D44" i="4" l="1"/>
  <c r="H44" i="4" s="1"/>
  <c r="E44" i="4"/>
  <c r="D36" i="4"/>
  <c r="E36" i="4"/>
  <c r="H36" i="4" s="1"/>
  <c r="D39" i="4"/>
  <c r="E39" i="4"/>
  <c r="D37" i="4"/>
  <c r="E37" i="4"/>
  <c r="H37" i="4"/>
  <c r="D38" i="4"/>
  <c r="E38" i="4"/>
  <c r="D40" i="4"/>
  <c r="E40" i="4"/>
  <c r="H40" i="4" s="1"/>
  <c r="H35" i="4"/>
  <c r="C43" i="4"/>
  <c r="E41" i="4"/>
  <c r="D41" i="4"/>
  <c r="H41" i="4" s="1"/>
  <c r="D42" i="4"/>
  <c r="E42" i="4"/>
  <c r="E34" i="4"/>
  <c r="D34" i="4"/>
  <c r="H34" i="4" s="1"/>
  <c r="E33" i="4"/>
  <c r="D33" i="4"/>
  <c r="H16" i="4"/>
  <c r="H46" i="4" s="1"/>
  <c r="J10" i="3"/>
  <c r="G10" i="3"/>
  <c r="E10" i="3"/>
  <c r="H39" i="4" l="1"/>
  <c r="H42" i="4"/>
  <c r="H43" i="4"/>
  <c r="H38" i="4"/>
  <c r="D43" i="4"/>
  <c r="E43" i="4"/>
  <c r="H33" i="4"/>
  <c r="C10" i="5" s="1"/>
  <c r="C11" i="5" s="1"/>
  <c r="I58" i="2"/>
  <c r="H58" i="2"/>
  <c r="C56" i="2"/>
  <c r="G56" i="2" s="1"/>
  <c r="G55" i="2"/>
  <c r="C55" i="2"/>
  <c r="E55" i="2" s="1"/>
  <c r="C54" i="2"/>
  <c r="E54" i="2" s="1"/>
  <c r="C52" i="2"/>
  <c r="G52" i="2" s="1"/>
  <c r="C49" i="2"/>
  <c r="G49" i="2" s="1"/>
  <c r="C48" i="2"/>
  <c r="E48" i="2" s="1"/>
  <c r="C47" i="2"/>
  <c r="G47" i="2" s="1"/>
  <c r="C46" i="2"/>
  <c r="G46" i="2" s="1"/>
  <c r="C45" i="2"/>
  <c r="G45" i="2" s="1"/>
  <c r="C44" i="2"/>
  <c r="E44" i="2" s="1"/>
  <c r="G43" i="2"/>
  <c r="E43" i="2"/>
  <c r="C43" i="2"/>
  <c r="C42" i="2"/>
  <c r="G42" i="2" s="1"/>
  <c r="C41" i="2"/>
  <c r="G41" i="2" s="1"/>
  <c r="G40" i="2"/>
  <c r="C40" i="2"/>
  <c r="C50" i="2" s="1"/>
  <c r="G38" i="2"/>
  <c r="E38" i="2"/>
  <c r="J38" i="2" s="1"/>
  <c r="C38" i="2"/>
  <c r="C36" i="2"/>
  <c r="G36" i="2" s="1"/>
  <c r="C35" i="2"/>
  <c r="G35" i="2" s="1"/>
  <c r="G34" i="2"/>
  <c r="C34" i="2"/>
  <c r="E34" i="2" s="1"/>
  <c r="C33" i="2"/>
  <c r="G33" i="2" s="1"/>
  <c r="C32" i="2"/>
  <c r="G32" i="2" s="1"/>
  <c r="C31" i="2"/>
  <c r="G31" i="2" s="1"/>
  <c r="C30" i="2"/>
  <c r="E30" i="2" s="1"/>
  <c r="C29" i="2"/>
  <c r="G29" i="2" s="1"/>
  <c r="C28" i="2"/>
  <c r="G28" i="2" s="1"/>
  <c r="C27" i="2"/>
  <c r="C37" i="2" s="1"/>
  <c r="C25" i="2"/>
  <c r="E25" i="2" s="1"/>
  <c r="G22" i="2"/>
  <c r="E22" i="2"/>
  <c r="C22" i="2"/>
  <c r="C21" i="2"/>
  <c r="G21" i="2" s="1"/>
  <c r="C20" i="2"/>
  <c r="G20" i="2" s="1"/>
  <c r="G18" i="2"/>
  <c r="C18" i="2"/>
  <c r="E18" i="2" s="1"/>
  <c r="G17" i="2"/>
  <c r="E17" i="2"/>
  <c r="J17" i="2" s="1"/>
  <c r="C17" i="2"/>
  <c r="C16" i="2"/>
  <c r="G16" i="2" s="1"/>
  <c r="C15" i="2"/>
  <c r="G15" i="2" s="1"/>
  <c r="G14" i="2"/>
  <c r="C14" i="2"/>
  <c r="E14" i="2" s="1"/>
  <c r="C13" i="2"/>
  <c r="G13" i="2" s="1"/>
  <c r="C12" i="2"/>
  <c r="C23" i="2" s="1"/>
  <c r="C10" i="2"/>
  <c r="G10" i="2" s="1"/>
  <c r="C56" i="1"/>
  <c r="C57" i="1"/>
  <c r="E57" i="1" s="1"/>
  <c r="C55" i="1"/>
  <c r="C53" i="1"/>
  <c r="C41" i="1"/>
  <c r="C42" i="1"/>
  <c r="C43" i="1"/>
  <c r="C44" i="1"/>
  <c r="C45" i="1"/>
  <c r="C46" i="1"/>
  <c r="C47" i="1"/>
  <c r="C48" i="1"/>
  <c r="C49" i="1"/>
  <c r="C40" i="1"/>
  <c r="C38" i="1"/>
  <c r="G38" i="1" s="1"/>
  <c r="C37" i="1"/>
  <c r="C28" i="1"/>
  <c r="G28" i="1" s="1"/>
  <c r="C29" i="1"/>
  <c r="C30" i="1"/>
  <c r="C31" i="1"/>
  <c r="G31" i="1" s="1"/>
  <c r="C32" i="1"/>
  <c r="E32" i="1" s="1"/>
  <c r="C33" i="1"/>
  <c r="C34" i="1"/>
  <c r="C35" i="1"/>
  <c r="G35" i="1" s="1"/>
  <c r="C36" i="1"/>
  <c r="G36" i="1" s="1"/>
  <c r="C27" i="1"/>
  <c r="C25" i="1"/>
  <c r="G25" i="1" s="1"/>
  <c r="C20" i="1"/>
  <c r="C21" i="1"/>
  <c r="C19" i="1"/>
  <c r="C13" i="1"/>
  <c r="G13" i="1" s="1"/>
  <c r="C14" i="1"/>
  <c r="C15" i="1"/>
  <c r="C16" i="1"/>
  <c r="G16" i="1" s="1"/>
  <c r="C17" i="1"/>
  <c r="G17" i="1" s="1"/>
  <c r="C18" i="1"/>
  <c r="C12" i="1"/>
  <c r="E12" i="1" s="1"/>
  <c r="C10" i="1"/>
  <c r="H59" i="1"/>
  <c r="I59" i="1"/>
  <c r="G55" i="1"/>
  <c r="G57" i="1"/>
  <c r="G56" i="1"/>
  <c r="E56" i="1"/>
  <c r="G33" i="1"/>
  <c r="G34" i="1"/>
  <c r="E35" i="1"/>
  <c r="E38" i="1"/>
  <c r="E36" i="1"/>
  <c r="E34" i="1"/>
  <c r="E33" i="1"/>
  <c r="G32" i="1"/>
  <c r="G30" i="1"/>
  <c r="E30" i="1"/>
  <c r="J30" i="1" s="1"/>
  <c r="G29" i="1"/>
  <c r="J29" i="1" s="1"/>
  <c r="E29" i="1"/>
  <c r="E25" i="1"/>
  <c r="G21" i="1"/>
  <c r="E21" i="1"/>
  <c r="E20" i="1"/>
  <c r="G19" i="1"/>
  <c r="J19" i="1" s="1"/>
  <c r="E19" i="1"/>
  <c r="G18" i="1"/>
  <c r="E18" i="1"/>
  <c r="G15" i="1"/>
  <c r="E15" i="1"/>
  <c r="G14" i="1"/>
  <c r="E14" i="1"/>
  <c r="J14" i="1" s="1"/>
  <c r="E13" i="1"/>
  <c r="G12" i="1"/>
  <c r="E13" i="2" l="1"/>
  <c r="J13" i="2" s="1"/>
  <c r="G30" i="2"/>
  <c r="J30" i="2" s="1"/>
  <c r="E33" i="2"/>
  <c r="J33" i="2" s="1"/>
  <c r="G25" i="2"/>
  <c r="E29" i="2"/>
  <c r="J29" i="2" s="1"/>
  <c r="G44" i="2"/>
  <c r="J44" i="2" s="1"/>
  <c r="E47" i="2"/>
  <c r="J47" i="2" s="1"/>
  <c r="G54" i="2"/>
  <c r="J54" i="2" s="1"/>
  <c r="J48" i="2"/>
  <c r="J25" i="2"/>
  <c r="G48" i="2"/>
  <c r="J14" i="2"/>
  <c r="J22" i="2"/>
  <c r="J34" i="2"/>
  <c r="J43" i="2"/>
  <c r="J55" i="2"/>
  <c r="E12" i="2"/>
  <c r="J12" i="2" s="1"/>
  <c r="E16" i="2"/>
  <c r="J16" i="2" s="1"/>
  <c r="E21" i="2"/>
  <c r="J21" i="2" s="1"/>
  <c r="E28" i="2"/>
  <c r="J28" i="2" s="1"/>
  <c r="E32" i="2"/>
  <c r="J32" i="2" s="1"/>
  <c r="E36" i="2"/>
  <c r="J36" i="2" s="1"/>
  <c r="E42" i="2"/>
  <c r="J42" i="2" s="1"/>
  <c r="E46" i="2"/>
  <c r="J46" i="2" s="1"/>
  <c r="E52" i="2"/>
  <c r="J52" i="2" s="1"/>
  <c r="E10" i="2"/>
  <c r="J10" i="2" s="1"/>
  <c r="G12" i="2"/>
  <c r="E15" i="2"/>
  <c r="J15" i="2" s="1"/>
  <c r="E20" i="2"/>
  <c r="J20" i="2" s="1"/>
  <c r="E27" i="2"/>
  <c r="E31" i="2"/>
  <c r="J31" i="2" s="1"/>
  <c r="E35" i="2"/>
  <c r="J35" i="2" s="1"/>
  <c r="E41" i="2"/>
  <c r="J41" i="2" s="1"/>
  <c r="E45" i="2"/>
  <c r="J45" i="2" s="1"/>
  <c r="E49" i="2"/>
  <c r="J49" i="2" s="1"/>
  <c r="E56" i="2"/>
  <c r="J56" i="2" s="1"/>
  <c r="G27" i="2"/>
  <c r="E40" i="2"/>
  <c r="J40" i="2" s="1"/>
  <c r="J18" i="2"/>
  <c r="G50" i="2"/>
  <c r="E50" i="2"/>
  <c r="J50" i="2" s="1"/>
  <c r="G23" i="2"/>
  <c r="E23" i="2"/>
  <c r="C58" i="2"/>
  <c r="G37" i="2"/>
  <c r="G58" i="2" s="1"/>
  <c r="E37" i="2"/>
  <c r="J38" i="1"/>
  <c r="J35" i="1"/>
  <c r="E28" i="1"/>
  <c r="J28" i="1" s="1"/>
  <c r="J33" i="1"/>
  <c r="G20" i="1"/>
  <c r="J20" i="1" s="1"/>
  <c r="J21" i="1"/>
  <c r="J13" i="1"/>
  <c r="J15" i="1"/>
  <c r="E17" i="1"/>
  <c r="J17" i="1" s="1"/>
  <c r="E16" i="1"/>
  <c r="J16" i="1" s="1"/>
  <c r="J18" i="1"/>
  <c r="C22" i="1"/>
  <c r="C59" i="1" s="1"/>
  <c r="J12" i="1"/>
  <c r="J57" i="1"/>
  <c r="J56" i="1"/>
  <c r="E55" i="1"/>
  <c r="J55" i="1" s="1"/>
  <c r="C50" i="1"/>
  <c r="E40" i="1"/>
  <c r="E41" i="1"/>
  <c r="E42" i="1"/>
  <c r="E43" i="1"/>
  <c r="J43" i="1" s="1"/>
  <c r="E44" i="1"/>
  <c r="E45" i="1"/>
  <c r="E46" i="1"/>
  <c r="E47" i="1"/>
  <c r="J47" i="1" s="1"/>
  <c r="E48" i="1"/>
  <c r="J48" i="1" s="1"/>
  <c r="E49" i="1"/>
  <c r="E53" i="1"/>
  <c r="J53" i="1" s="1"/>
  <c r="G40" i="1"/>
  <c r="G41" i="1"/>
  <c r="G42" i="1"/>
  <c r="G43" i="1"/>
  <c r="G44" i="1"/>
  <c r="G45" i="1"/>
  <c r="G46" i="1"/>
  <c r="G47" i="1"/>
  <c r="G48" i="1"/>
  <c r="G49" i="1"/>
  <c r="G53" i="1"/>
  <c r="J32" i="1"/>
  <c r="J34" i="1"/>
  <c r="E31" i="1"/>
  <c r="J31" i="1" s="1"/>
  <c r="J36" i="1"/>
  <c r="J25" i="1"/>
  <c r="E37" i="1"/>
  <c r="G37" i="1"/>
  <c r="E27" i="1"/>
  <c r="G27" i="1"/>
  <c r="J23" i="2" l="1"/>
  <c r="J27" i="2"/>
  <c r="E58" i="2"/>
  <c r="J58" i="2"/>
  <c r="J37" i="2"/>
  <c r="J49" i="1"/>
  <c r="J45" i="1"/>
  <c r="J41" i="1"/>
  <c r="E22" i="1"/>
  <c r="J22" i="1" s="1"/>
  <c r="G22" i="1"/>
  <c r="J44" i="1"/>
  <c r="J46" i="1"/>
  <c r="J42" i="1"/>
  <c r="J40" i="1"/>
  <c r="G50" i="1"/>
  <c r="E50" i="1"/>
  <c r="J50" i="1" s="1"/>
  <c r="J37" i="1"/>
  <c r="J27" i="1"/>
  <c r="G10" i="1" l="1"/>
  <c r="G59" i="1" s="1"/>
  <c r="E10" i="1"/>
  <c r="E59" i="1" s="1"/>
  <c r="J10" i="1" l="1"/>
  <c r="J59" i="1" s="1"/>
</calcChain>
</file>

<file path=xl/sharedStrings.xml><?xml version="1.0" encoding="utf-8"?>
<sst xmlns="http://schemas.openxmlformats.org/spreadsheetml/2006/main" count="394" uniqueCount="50">
  <si>
    <t xml:space="preserve">Prognose Personalkosten </t>
  </si>
  <si>
    <t xml:space="preserve">Drittmittelstelle </t>
  </si>
  <si>
    <t>Projekt: CSTI</t>
  </si>
  <si>
    <t xml:space="preserve">E13/1 </t>
  </si>
  <si>
    <t>0,5 Stelle</t>
  </si>
  <si>
    <t>Name</t>
  </si>
  <si>
    <t>Monat</t>
  </si>
  <si>
    <t>Bruttobetrag</t>
  </si>
  <si>
    <t>AG-Anteil</t>
  </si>
  <si>
    <t>Versorgungs-</t>
  </si>
  <si>
    <t>LUK</t>
  </si>
  <si>
    <t>Lohnkonto</t>
  </si>
  <si>
    <t>Personalkosten</t>
  </si>
  <si>
    <t>zuschlag</t>
  </si>
  <si>
    <t>Beitrag</t>
  </si>
  <si>
    <t>pro Monat</t>
  </si>
  <si>
    <t>NN</t>
  </si>
  <si>
    <t>Jan</t>
  </si>
  <si>
    <t>Tobias Eichler</t>
  </si>
  <si>
    <t>Dez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</si>
  <si>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</si>
  <si>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</si>
  <si>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</si>
  <si>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</si>
  <si>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</si>
  <si>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</si>
  <si>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</si>
  <si>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</si>
  <si>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</si>
  <si>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</si>
  <si>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E13/2</t>
  </si>
  <si>
    <t xml:space="preserve">Jan </t>
  </si>
  <si>
    <t>E13/3</t>
  </si>
  <si>
    <t>Summe</t>
  </si>
  <si>
    <t>André Jeworutzki</t>
  </si>
  <si>
    <t>Vollzeitstelle</t>
  </si>
  <si>
    <t>E13/4</t>
  </si>
  <si>
    <t>E13/5</t>
  </si>
  <si>
    <t>0,6 Stelle</t>
  </si>
  <si>
    <t>Susanne Draheim</t>
  </si>
  <si>
    <t>E13/1</t>
  </si>
  <si>
    <t>Budget</t>
  </si>
  <si>
    <t>Zukunftsfond</t>
  </si>
  <si>
    <t>BWVI-Mittel</t>
  </si>
  <si>
    <t>Susanne</t>
  </si>
  <si>
    <t>Tobias</t>
  </si>
  <si>
    <t>André</t>
  </si>
  <si>
    <t>Jessica</t>
  </si>
  <si>
    <t>Zwischensumme Rest</t>
  </si>
  <si>
    <t>Restbudget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</si>
</sst>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color theme="5"/>
      <name val="Calibri"/>
      <family val="2"/>
      <scheme val="minor"/>
    </font>
    <font>
      <b/>
      <sz val="9"/>
      <color theme="5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theme="5"/>
      </top>
      <bottom/>
      <diagonal/>
    </border>
    <border>
      <left style="thin">
        <color indexed="64"/>
      </left>
      <right/>
      <top style="mediumDashed">
        <color theme="5"/>
      </top>
      <bottom/>
      <diagonal/>
    </border>
    <border>
      <left/>
      <right/>
      <top style="mediumDashed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7" xfId="0" applyFont="1" applyBorder="1"/>
    <xf numFmtId="17" fontId="11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right"/>
    </xf>
    <xf numFmtId="0" fontId="0" fillId="0" borderId="0" xfId="0" applyBorder="1"/>
    <xf numFmtId="4" fontId="11" fillId="0" borderId="7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0" fillId="0" borderId="9" xfId="0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0" xfId="0" applyFont="1"/>
    <xf numFmtId="0" fontId="12" fillId="0" borderId="11" xfId="0" applyFont="1" applyBorder="1"/>
    <xf numFmtId="17" fontId="11" fillId="0" borderId="11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right"/>
    </xf>
    <xf numFmtId="0" fontId="0" fillId="0" borderId="12" xfId="0" applyBorder="1"/>
    <xf numFmtId="4" fontId="11" fillId="0" borderId="11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4" fontId="0" fillId="0" borderId="0" xfId="0" applyNumberFormat="1"/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14" xfId="0" applyFont="1" applyBorder="1"/>
    <xf numFmtId="0" fontId="14" fillId="0" borderId="15" xfId="0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0" fontId="16" fillId="0" borderId="16" xfId="0" applyFont="1" applyBorder="1"/>
    <xf numFmtId="8" fontId="0" fillId="0" borderId="16" xfId="0" applyNumberFormat="1" applyBorder="1"/>
    <xf numFmtId="0" fontId="17" fillId="0" borderId="0" xfId="0" applyFont="1"/>
    <xf numFmtId="0" fontId="18" fillId="0" borderId="0" xfId="0" applyFont="1"/>
    <xf numFmtId="8" fontId="0" fillId="0" borderId="0" xfId="0" applyNumberFormat="1"/>
    <xf numFmtId="8" fontId="17" fillId="0" borderId="0" xfId="0" applyNumberFormat="1" applyFont="1"/>
    <xf numFmtId="8" fontId="18" fillId="0" borderId="0" xfId="0" applyNumberFormat="1" applyFont="1"/>
    <xf numFmtId="0" fontId="1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6" sqref="C16"/>
    </sheetView>
  </sheetViews>
  <sheetFormatPr baseColWidth="10" defaultRowHeight="15" x14ac:dyDescent="0.25"/>
  <cols>
    <col min="1" max="1" width="12.85546875" bestFit="1" customWidth="1"/>
    <col min="2" max="2" width="12.28515625" bestFit="1" customWidth="1"/>
    <col min="3" max="3" width="15" bestFit="1" customWidth="1"/>
  </cols>
  <sheetData>
    <row r="1" spans="1:3" x14ac:dyDescent="0.25">
      <c r="A1" s="66" t="s">
        <v>41</v>
      </c>
      <c r="B1" s="66"/>
      <c r="C1" s="66"/>
    </row>
    <row r="3" spans="1:3" x14ac:dyDescent="0.25">
      <c r="A3" s="59" t="s">
        <v>42</v>
      </c>
      <c r="B3" s="59" t="s">
        <v>43</v>
      </c>
      <c r="C3" s="59" t="s">
        <v>33</v>
      </c>
    </row>
    <row r="4" spans="1:3" x14ac:dyDescent="0.25">
      <c r="A4" s="60">
        <v>450565</v>
      </c>
      <c r="B4" s="60">
        <v>125966.67</v>
      </c>
      <c r="C4" s="60">
        <f>A4+B4</f>
        <v>576531.67000000004</v>
      </c>
    </row>
    <row r="6" spans="1:3" x14ac:dyDescent="0.25">
      <c r="B6" t="s">
        <v>44</v>
      </c>
      <c r="C6" s="63">
        <f>'Susanne Draheim'!J55</f>
        <v>244055.43727965499</v>
      </c>
    </row>
    <row r="7" spans="1:3" x14ac:dyDescent="0.25">
      <c r="B7" t="s">
        <v>45</v>
      </c>
      <c r="C7" s="63">
        <f>'Tobias Eichler'!J59</f>
        <v>119773.05836307314</v>
      </c>
    </row>
    <row r="8" spans="1:3" x14ac:dyDescent="0.25">
      <c r="B8" t="s">
        <v>46</v>
      </c>
      <c r="C8" s="63">
        <f>'André Jeworutzki'!J58</f>
        <v>119773.05836307314</v>
      </c>
    </row>
    <row r="9" spans="1:3" ht="15.75" x14ac:dyDescent="0.25">
      <c r="A9" s="61" t="s">
        <v>48</v>
      </c>
      <c r="B9" s="61"/>
      <c r="C9" s="64">
        <f>C4-(SUM(C6:C8))</f>
        <v>92930.115994198772</v>
      </c>
    </row>
    <row r="10" spans="1:3" x14ac:dyDescent="0.25">
      <c r="B10" t="s">
        <v>47</v>
      </c>
      <c r="C10" s="63">
        <f>'Jessica Broscheit'!H46</f>
        <v>83935.875126926912</v>
      </c>
    </row>
    <row r="11" spans="1:3" ht="17.25" x14ac:dyDescent="0.3">
      <c r="A11" s="62" t="s">
        <v>49</v>
      </c>
      <c r="B11" s="62"/>
      <c r="C11" s="65">
        <f>C9-C10</f>
        <v>8994.2408672718593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2" workbookViewId="0">
      <selection activeCell="G28" sqref="G28"/>
    </sheetView>
  </sheetViews>
  <sheetFormatPr baseColWidth="10" defaultRowHeight="15" x14ac:dyDescent="0.25"/>
  <cols>
    <col min="1" max="1" width="15.42578125" bestFit="1" customWidth="1"/>
    <col min="2" max="2" width="9.140625" bestFit="1" customWidth="1"/>
    <col min="3" max="3" width="10.5703125" bestFit="1" customWidth="1"/>
    <col min="4" max="4" width="3.7109375" customWidth="1"/>
    <col min="5" max="5" width="9.140625" bestFit="1" customWidth="1"/>
    <col min="6" max="6" width="3.28515625" customWidth="1"/>
    <col min="7" max="7" width="11.7109375" bestFit="1" customWidth="1"/>
    <col min="8" max="8" width="6.5703125" bestFit="1" customWidth="1"/>
    <col min="9" max="9" width="9.28515625" bestFit="1" customWidth="1"/>
    <col min="10" max="10" width="13.42578125" bestFit="1" customWidth="1"/>
  </cols>
  <sheetData>
    <row r="1" spans="1:10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.75" x14ac:dyDescent="0.25">
      <c r="A2" s="1"/>
      <c r="B2" s="2"/>
      <c r="C2" s="3"/>
      <c r="D2" s="3"/>
      <c r="E2" s="2"/>
      <c r="F2" s="2"/>
      <c r="G2" s="4"/>
      <c r="H2" s="4"/>
      <c r="I2" s="4"/>
      <c r="J2" s="4"/>
    </row>
    <row r="3" spans="1:10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.75" x14ac:dyDescent="0.25">
      <c r="A4" s="5"/>
      <c r="B4" s="5"/>
      <c r="C4" s="3"/>
      <c r="D4" s="3"/>
      <c r="E4" s="6"/>
      <c r="F4" s="7"/>
      <c r="G4" s="8"/>
      <c r="H4" s="9"/>
      <c r="I4" s="9"/>
      <c r="J4" s="9"/>
    </row>
    <row r="5" spans="1:10" ht="15.75" x14ac:dyDescent="0.25">
      <c r="A5" s="10" t="s">
        <v>1</v>
      </c>
      <c r="B5" s="11"/>
      <c r="C5" s="3"/>
      <c r="D5" s="12"/>
      <c r="E5" s="13"/>
      <c r="F5" s="11"/>
      <c r="G5" s="14"/>
      <c r="H5" s="9"/>
      <c r="I5" s="9"/>
      <c r="J5" s="9"/>
    </row>
    <row r="6" spans="1:10" x14ac:dyDescent="0.25">
      <c r="A6" t="s">
        <v>3</v>
      </c>
      <c r="B6" t="s">
        <v>4</v>
      </c>
    </row>
    <row r="7" spans="1:10" x14ac:dyDescent="0.25">
      <c r="A7" s="15" t="s">
        <v>5</v>
      </c>
      <c r="B7" s="16" t="s">
        <v>6</v>
      </c>
      <c r="C7" s="16" t="s">
        <v>7</v>
      </c>
      <c r="D7" s="17"/>
      <c r="E7" s="16" t="s">
        <v>8</v>
      </c>
      <c r="F7" s="17"/>
      <c r="G7" s="16" t="s">
        <v>9</v>
      </c>
      <c r="H7" s="17" t="s">
        <v>10</v>
      </c>
      <c r="I7" s="17" t="s">
        <v>11</v>
      </c>
      <c r="J7" s="15" t="s">
        <v>12</v>
      </c>
    </row>
    <row r="8" spans="1:10" x14ac:dyDescent="0.25">
      <c r="A8" s="18"/>
      <c r="B8" s="19"/>
      <c r="C8" s="20"/>
      <c r="D8" s="19"/>
      <c r="E8" s="20"/>
      <c r="F8" s="19"/>
      <c r="G8" s="20" t="s">
        <v>13</v>
      </c>
      <c r="H8" s="19" t="s">
        <v>14</v>
      </c>
      <c r="I8" s="19" t="s">
        <v>15</v>
      </c>
      <c r="J8" s="18" t="s">
        <v>15</v>
      </c>
    </row>
    <row r="9" spans="1:10" x14ac:dyDescent="0.25">
      <c r="A9" s="21"/>
      <c r="B9" s="37">
        <v>2015</v>
      </c>
      <c r="C9" s="21"/>
      <c r="D9" s="22"/>
      <c r="E9" s="21"/>
      <c r="F9" s="22"/>
      <c r="G9" s="21"/>
      <c r="H9" s="22"/>
      <c r="I9" s="22"/>
      <c r="J9" s="23"/>
    </row>
    <row r="10" spans="1:10" x14ac:dyDescent="0.25">
      <c r="A10" s="24" t="s">
        <v>18</v>
      </c>
      <c r="B10" s="25" t="s">
        <v>19</v>
      </c>
      <c r="C10" s="26">
        <f>0.5*3438.28</f>
        <v>1719.14</v>
      </c>
      <c r="D10" s="27"/>
      <c r="E10" s="26">
        <f>SUM(C10*0.203)</f>
        <v>348.98542000000003</v>
      </c>
      <c r="F10" s="27"/>
      <c r="G10" s="28">
        <f>SUM(C10*0.0645)</f>
        <v>110.88453000000001</v>
      </c>
      <c r="H10" s="29">
        <v>16.39</v>
      </c>
      <c r="I10" s="29">
        <v>6</v>
      </c>
      <c r="J10" s="30">
        <f t="shared" ref="J10" si="0">SUM(C10:I10)</f>
        <v>2201.39995</v>
      </c>
    </row>
    <row r="11" spans="1:10" x14ac:dyDescent="0.25">
      <c r="A11" s="24"/>
      <c r="B11" s="38">
        <v>2016</v>
      </c>
    </row>
    <row r="12" spans="1:10" x14ac:dyDescent="0.25">
      <c r="A12" s="24" t="s">
        <v>18</v>
      </c>
      <c r="B12" s="25" t="s">
        <v>17</v>
      </c>
      <c r="C12" s="26">
        <f>0.5*3517.36</f>
        <v>1758.68</v>
      </c>
      <c r="D12" s="27"/>
      <c r="E12" s="26">
        <f>SUM(C12*0.203)</f>
        <v>357.01204000000001</v>
      </c>
      <c r="F12" s="27"/>
      <c r="G12" s="28">
        <f>SUM(C12*0.0645)</f>
        <v>113.43486</v>
      </c>
      <c r="H12" s="29">
        <v>16.39</v>
      </c>
      <c r="I12" s="29">
        <v>6</v>
      </c>
      <c r="J12" s="30">
        <f t="shared" ref="J12:J22" si="1">SUM(C12:I12)</f>
        <v>2251.5168999999996</v>
      </c>
    </row>
    <row r="13" spans="1:10" x14ac:dyDescent="0.25">
      <c r="A13" s="24" t="s">
        <v>18</v>
      </c>
      <c r="B13" s="25" t="s">
        <v>20</v>
      </c>
      <c r="C13" s="26">
        <f t="shared" ref="C13:C18" si="2">0.5*3517.36</f>
        <v>1758.68</v>
      </c>
      <c r="D13" s="27"/>
      <c r="E13" s="26">
        <f t="shared" ref="E13:E22" si="3">SUM(C13*0.203)</f>
        <v>357.01204000000001</v>
      </c>
      <c r="F13" s="27"/>
      <c r="G13" s="28">
        <f>SUM(C13*0.0645)</f>
        <v>113.43486</v>
      </c>
      <c r="H13" s="29">
        <v>16.39</v>
      </c>
      <c r="I13" s="29">
        <v>6</v>
      </c>
      <c r="J13" s="30">
        <f t="shared" si="1"/>
        <v>2251.5168999999996</v>
      </c>
    </row>
    <row r="14" spans="1:10" x14ac:dyDescent="0.25">
      <c r="A14" s="24" t="s">
        <v>18</v>
      </c>
      <c r="B14" s="25" t="s">
        <v>21</v>
      </c>
      <c r="C14" s="26">
        <f t="shared" si="2"/>
        <v>1758.68</v>
      </c>
      <c r="D14" s="31"/>
      <c r="E14" s="26">
        <f t="shared" si="3"/>
        <v>357.01204000000001</v>
      </c>
      <c r="F14" s="31"/>
      <c r="G14" s="28">
        <f>SUM(C14*0.0645)</f>
        <v>113.43486</v>
      </c>
      <c r="H14" s="29">
        <v>16.39</v>
      </c>
      <c r="I14" s="29">
        <v>6</v>
      </c>
      <c r="J14" s="30">
        <f t="shared" si="1"/>
        <v>2251.5168999999996</v>
      </c>
    </row>
    <row r="15" spans="1:10" x14ac:dyDescent="0.25">
      <c r="A15" s="24" t="s">
        <v>18</v>
      </c>
      <c r="B15" s="25" t="s">
        <v>22</v>
      </c>
      <c r="C15" s="26">
        <f t="shared" si="2"/>
        <v>1758.68</v>
      </c>
      <c r="D15" s="31"/>
      <c r="E15" s="26">
        <f t="shared" si="3"/>
        <v>357.01204000000001</v>
      </c>
      <c r="F15" s="31"/>
      <c r="G15" s="28">
        <f t="shared" ref="G15:G22" si="4">SUM(C15*0.0645)</f>
        <v>113.43486</v>
      </c>
      <c r="H15" s="29">
        <v>16.39</v>
      </c>
      <c r="I15" s="29">
        <v>6</v>
      </c>
      <c r="J15" s="30">
        <f t="shared" si="1"/>
        <v>2251.5168999999996</v>
      </c>
    </row>
    <row r="16" spans="1:10" x14ac:dyDescent="0.25">
      <c r="A16" s="24" t="s">
        <v>18</v>
      </c>
      <c r="B16" s="25" t="s">
        <v>23</v>
      </c>
      <c r="C16" s="26">
        <f t="shared" si="2"/>
        <v>1758.68</v>
      </c>
      <c r="D16" s="31"/>
      <c r="E16" s="26">
        <f t="shared" si="3"/>
        <v>357.01204000000001</v>
      </c>
      <c r="F16" s="31"/>
      <c r="G16" s="28">
        <f t="shared" si="4"/>
        <v>113.43486</v>
      </c>
      <c r="H16" s="29">
        <v>16.39</v>
      </c>
      <c r="I16" s="29">
        <v>6</v>
      </c>
      <c r="J16" s="30">
        <f t="shared" si="1"/>
        <v>2251.5168999999996</v>
      </c>
    </row>
    <row r="17" spans="1:10" x14ac:dyDescent="0.25">
      <c r="A17" s="24" t="s">
        <v>18</v>
      </c>
      <c r="B17" s="25" t="s">
        <v>24</v>
      </c>
      <c r="C17" s="26">
        <f t="shared" si="2"/>
        <v>1758.68</v>
      </c>
      <c r="D17" s="31"/>
      <c r="E17" s="26">
        <f t="shared" si="3"/>
        <v>357.01204000000001</v>
      </c>
      <c r="F17" s="31"/>
      <c r="G17" s="28">
        <f t="shared" si="4"/>
        <v>113.43486</v>
      </c>
      <c r="H17" s="29">
        <v>16.39</v>
      </c>
      <c r="I17" s="29">
        <v>6</v>
      </c>
      <c r="J17" s="30">
        <f t="shared" si="1"/>
        <v>2251.5168999999996</v>
      </c>
    </row>
    <row r="18" spans="1:10" ht="15.75" thickBot="1" x14ac:dyDescent="0.3">
      <c r="A18" s="24" t="s">
        <v>18</v>
      </c>
      <c r="B18" s="25" t="s">
        <v>25</v>
      </c>
      <c r="C18" s="26">
        <f t="shared" si="2"/>
        <v>1758.68</v>
      </c>
      <c r="D18" s="31"/>
      <c r="E18" s="26">
        <f t="shared" si="3"/>
        <v>357.01204000000001</v>
      </c>
      <c r="F18" s="31"/>
      <c r="G18" s="28">
        <f t="shared" si="4"/>
        <v>113.43486</v>
      </c>
      <c r="H18" s="29">
        <v>16.39</v>
      </c>
      <c r="I18" s="29">
        <v>6</v>
      </c>
      <c r="J18" s="30">
        <f t="shared" si="1"/>
        <v>2251.5168999999996</v>
      </c>
    </row>
    <row r="19" spans="1:10" x14ac:dyDescent="0.25">
      <c r="A19" s="39" t="s">
        <v>18</v>
      </c>
      <c r="B19" s="40" t="s">
        <v>26</v>
      </c>
      <c r="C19" s="41">
        <f>0.6*3517.36</f>
        <v>2110.4160000000002</v>
      </c>
      <c r="D19" s="42"/>
      <c r="E19" s="41">
        <f t="shared" si="3"/>
        <v>428.41444800000005</v>
      </c>
      <c r="F19" s="42"/>
      <c r="G19" s="43">
        <f t="shared" si="4"/>
        <v>136.12183200000001</v>
      </c>
      <c r="H19" s="44">
        <v>16.39</v>
      </c>
      <c r="I19" s="44">
        <v>6</v>
      </c>
      <c r="J19" s="45">
        <f t="shared" si="1"/>
        <v>2697.3422799999998</v>
      </c>
    </row>
    <row r="20" spans="1:10" x14ac:dyDescent="0.25">
      <c r="A20" s="24" t="s">
        <v>18</v>
      </c>
      <c r="B20" s="25" t="s">
        <v>27</v>
      </c>
      <c r="C20" s="26">
        <f t="shared" ref="C20:C21" si="5">0.6*3517.36</f>
        <v>2110.4160000000002</v>
      </c>
      <c r="D20" s="27"/>
      <c r="E20" s="26">
        <f t="shared" si="3"/>
        <v>428.41444800000005</v>
      </c>
      <c r="F20" s="27"/>
      <c r="G20" s="28">
        <f t="shared" si="4"/>
        <v>136.12183200000001</v>
      </c>
      <c r="H20" s="29">
        <v>16.39</v>
      </c>
      <c r="I20" s="29">
        <v>6</v>
      </c>
      <c r="J20" s="30">
        <f t="shared" si="1"/>
        <v>2697.3422799999998</v>
      </c>
    </row>
    <row r="21" spans="1:10" x14ac:dyDescent="0.25">
      <c r="A21" s="24" t="s">
        <v>18</v>
      </c>
      <c r="B21" s="25" t="s">
        <v>28</v>
      </c>
      <c r="C21" s="26">
        <f t="shared" si="5"/>
        <v>2110.4160000000002</v>
      </c>
      <c r="D21" s="32"/>
      <c r="E21" s="26">
        <f t="shared" si="3"/>
        <v>428.41444800000005</v>
      </c>
      <c r="F21" s="32"/>
      <c r="G21" s="28">
        <f t="shared" si="4"/>
        <v>136.12183200000001</v>
      </c>
      <c r="H21" s="29">
        <v>16.39</v>
      </c>
      <c r="I21" s="29">
        <v>6</v>
      </c>
      <c r="J21" s="30">
        <f t="shared" si="1"/>
        <v>2697.3422799999998</v>
      </c>
    </row>
    <row r="22" spans="1:10" x14ac:dyDescent="0.25">
      <c r="A22" s="24" t="s">
        <v>18</v>
      </c>
      <c r="B22" s="25" t="s">
        <v>29</v>
      </c>
      <c r="C22" s="26">
        <f>C12*0.5+C12</f>
        <v>2638.02</v>
      </c>
      <c r="D22" s="27"/>
      <c r="E22" s="26">
        <f t="shared" si="3"/>
        <v>535.51805999999999</v>
      </c>
      <c r="F22" s="27"/>
      <c r="G22" s="28">
        <f t="shared" si="4"/>
        <v>170.15228999999999</v>
      </c>
      <c r="H22" s="29">
        <v>16.39</v>
      </c>
      <c r="I22" s="29">
        <v>6</v>
      </c>
      <c r="J22" s="30">
        <f t="shared" si="1"/>
        <v>3366.0803499999997</v>
      </c>
    </row>
    <row r="24" spans="1:10" x14ac:dyDescent="0.25">
      <c r="A24" t="s">
        <v>30</v>
      </c>
      <c r="B24" t="s">
        <v>4</v>
      </c>
    </row>
    <row r="25" spans="1:10" x14ac:dyDescent="0.25">
      <c r="A25" s="33" t="s">
        <v>18</v>
      </c>
      <c r="B25" s="25" t="s">
        <v>19</v>
      </c>
      <c r="C25" s="26">
        <f>0.6*3904.1</f>
        <v>2342.46</v>
      </c>
      <c r="D25" s="27"/>
      <c r="E25" s="26">
        <f t="shared" ref="E25" si="6">SUM(C25*0.203)</f>
        <v>475.51938000000001</v>
      </c>
      <c r="F25" s="27"/>
      <c r="G25" s="28">
        <f t="shared" ref="G25" si="7">SUM(C25*0.0645)</f>
        <v>151.08867000000001</v>
      </c>
      <c r="H25" s="29">
        <v>16.39</v>
      </c>
      <c r="I25" s="29">
        <v>6</v>
      </c>
      <c r="J25" s="30">
        <f>SUM(C25:I25)</f>
        <v>2991.4580500000002</v>
      </c>
    </row>
    <row r="26" spans="1:10" x14ac:dyDescent="0.25">
      <c r="B26" s="38">
        <v>2017</v>
      </c>
    </row>
    <row r="27" spans="1:10" x14ac:dyDescent="0.25">
      <c r="A27" s="33" t="s">
        <v>18</v>
      </c>
      <c r="B27" s="25" t="s">
        <v>31</v>
      </c>
      <c r="C27" s="26">
        <f>0.6*(3904.1*1.02)</f>
        <v>2389.3091999999997</v>
      </c>
      <c r="D27" s="27"/>
      <c r="E27" s="26">
        <f>SUM(C27*0.203)</f>
        <v>485.02976759999996</v>
      </c>
      <c r="F27" s="27"/>
      <c r="G27" s="28">
        <f>SUM(C27*0.0645)</f>
        <v>154.11044339999998</v>
      </c>
      <c r="H27" s="29">
        <v>16.39</v>
      </c>
      <c r="I27" s="29">
        <v>6</v>
      </c>
      <c r="J27" s="30">
        <f t="shared" ref="J27:J37" si="8">SUM(C27:I27)</f>
        <v>3050.8394109999995</v>
      </c>
    </row>
    <row r="28" spans="1:10" x14ac:dyDescent="0.25">
      <c r="A28" s="33" t="s">
        <v>18</v>
      </c>
      <c r="B28" s="25" t="s">
        <v>20</v>
      </c>
      <c r="C28" s="26">
        <f t="shared" ref="C28:C36" si="9">0.6*(3904.1*1.02)</f>
        <v>2389.3091999999997</v>
      </c>
      <c r="D28" s="27"/>
      <c r="E28" s="26">
        <f t="shared" ref="E28:E38" si="10">SUM(C28*0.203)</f>
        <v>485.02976759999996</v>
      </c>
      <c r="F28" s="27"/>
      <c r="G28" s="28">
        <f>SUM(C28*0.0645)</f>
        <v>154.11044339999998</v>
      </c>
      <c r="H28" s="29">
        <v>16.39</v>
      </c>
      <c r="I28" s="29">
        <v>6</v>
      </c>
      <c r="J28" s="30">
        <f t="shared" si="8"/>
        <v>3050.8394109999995</v>
      </c>
    </row>
    <row r="29" spans="1:10" x14ac:dyDescent="0.25">
      <c r="A29" s="33" t="s">
        <v>18</v>
      </c>
      <c r="B29" s="25" t="s">
        <v>21</v>
      </c>
      <c r="C29" s="26">
        <f t="shared" si="9"/>
        <v>2389.3091999999997</v>
      </c>
      <c r="D29" s="31"/>
      <c r="E29" s="26">
        <f t="shared" si="10"/>
        <v>485.02976759999996</v>
      </c>
      <c r="F29" s="31"/>
      <c r="G29" s="28">
        <f>SUM(C29*0.0645)</f>
        <v>154.11044339999998</v>
      </c>
      <c r="H29" s="29">
        <v>16.39</v>
      </c>
      <c r="I29" s="29">
        <v>6</v>
      </c>
      <c r="J29" s="30">
        <f t="shared" si="8"/>
        <v>3050.8394109999995</v>
      </c>
    </row>
    <row r="30" spans="1:10" x14ac:dyDescent="0.25">
      <c r="A30" s="33" t="s">
        <v>18</v>
      </c>
      <c r="B30" s="25" t="s">
        <v>22</v>
      </c>
      <c r="C30" s="26">
        <f t="shared" si="9"/>
        <v>2389.3091999999997</v>
      </c>
      <c r="D30" s="31"/>
      <c r="E30" s="26">
        <f t="shared" si="10"/>
        <v>485.02976759999996</v>
      </c>
      <c r="F30" s="31"/>
      <c r="G30" s="28">
        <f t="shared" ref="G30:G38" si="11">SUM(C30*0.0645)</f>
        <v>154.11044339999998</v>
      </c>
      <c r="H30" s="29">
        <v>16.39</v>
      </c>
      <c r="I30" s="29">
        <v>6</v>
      </c>
      <c r="J30" s="30">
        <f t="shared" si="8"/>
        <v>3050.8394109999995</v>
      </c>
    </row>
    <row r="31" spans="1:10" x14ac:dyDescent="0.25">
      <c r="A31" s="33" t="s">
        <v>18</v>
      </c>
      <c r="B31" s="25" t="s">
        <v>23</v>
      </c>
      <c r="C31" s="26">
        <f t="shared" si="9"/>
        <v>2389.3091999999997</v>
      </c>
      <c r="D31" s="31"/>
      <c r="E31" s="26">
        <f t="shared" si="10"/>
        <v>485.02976759999996</v>
      </c>
      <c r="F31" s="31"/>
      <c r="G31" s="28">
        <f t="shared" si="11"/>
        <v>154.11044339999998</v>
      </c>
      <c r="H31" s="29">
        <v>16.39</v>
      </c>
      <c r="I31" s="29">
        <v>6</v>
      </c>
      <c r="J31" s="30">
        <f t="shared" si="8"/>
        <v>3050.8394109999995</v>
      </c>
    </row>
    <row r="32" spans="1:10" x14ac:dyDescent="0.25">
      <c r="A32" s="33" t="s">
        <v>18</v>
      </c>
      <c r="B32" s="25" t="s">
        <v>24</v>
      </c>
      <c r="C32" s="26">
        <f t="shared" si="9"/>
        <v>2389.3091999999997</v>
      </c>
      <c r="D32" s="31"/>
      <c r="E32" s="26">
        <f t="shared" si="10"/>
        <v>485.02976759999996</v>
      </c>
      <c r="F32" s="31"/>
      <c r="G32" s="28">
        <f t="shared" si="11"/>
        <v>154.11044339999998</v>
      </c>
      <c r="H32" s="29">
        <v>16.39</v>
      </c>
      <c r="I32" s="29">
        <v>6</v>
      </c>
      <c r="J32" s="30">
        <f t="shared" si="8"/>
        <v>3050.8394109999995</v>
      </c>
    </row>
    <row r="33" spans="1:10" x14ac:dyDescent="0.25">
      <c r="A33" s="33" t="s">
        <v>18</v>
      </c>
      <c r="B33" s="25" t="s">
        <v>25</v>
      </c>
      <c r="C33" s="26">
        <f t="shared" si="9"/>
        <v>2389.3091999999997</v>
      </c>
      <c r="D33" s="31"/>
      <c r="E33" s="26">
        <f t="shared" si="10"/>
        <v>485.02976759999996</v>
      </c>
      <c r="F33" s="31"/>
      <c r="G33" s="28">
        <f t="shared" si="11"/>
        <v>154.11044339999998</v>
      </c>
      <c r="H33" s="29">
        <v>16.39</v>
      </c>
      <c r="I33" s="29">
        <v>6</v>
      </c>
      <c r="J33" s="30">
        <f t="shared" si="8"/>
        <v>3050.8394109999995</v>
      </c>
    </row>
    <row r="34" spans="1:10" x14ac:dyDescent="0.25">
      <c r="A34" s="33" t="s">
        <v>18</v>
      </c>
      <c r="B34" s="25" t="s">
        <v>26</v>
      </c>
      <c r="C34" s="26">
        <f t="shared" si="9"/>
        <v>2389.3091999999997</v>
      </c>
      <c r="D34" s="27"/>
      <c r="E34" s="26">
        <f t="shared" si="10"/>
        <v>485.02976759999996</v>
      </c>
      <c r="F34" s="27"/>
      <c r="G34" s="28">
        <f t="shared" si="11"/>
        <v>154.11044339999998</v>
      </c>
      <c r="H34" s="29">
        <v>16.39</v>
      </c>
      <c r="I34" s="29">
        <v>6</v>
      </c>
      <c r="J34" s="30">
        <f t="shared" si="8"/>
        <v>3050.8394109999995</v>
      </c>
    </row>
    <row r="35" spans="1:10" x14ac:dyDescent="0.25">
      <c r="A35" s="33" t="s">
        <v>18</v>
      </c>
      <c r="B35" s="25" t="s">
        <v>27</v>
      </c>
      <c r="C35" s="26">
        <f t="shared" si="9"/>
        <v>2389.3091999999997</v>
      </c>
      <c r="D35" s="27"/>
      <c r="E35" s="26">
        <f t="shared" si="10"/>
        <v>485.02976759999996</v>
      </c>
      <c r="F35" s="27"/>
      <c r="G35" s="28">
        <f t="shared" si="11"/>
        <v>154.11044339999998</v>
      </c>
      <c r="H35" s="29">
        <v>16.39</v>
      </c>
      <c r="I35" s="29">
        <v>6</v>
      </c>
      <c r="J35" s="30">
        <f t="shared" si="8"/>
        <v>3050.8394109999995</v>
      </c>
    </row>
    <row r="36" spans="1:10" x14ac:dyDescent="0.25">
      <c r="A36" s="33" t="s">
        <v>18</v>
      </c>
      <c r="B36" s="25" t="s">
        <v>28</v>
      </c>
      <c r="C36" s="26">
        <f t="shared" si="9"/>
        <v>2389.3091999999997</v>
      </c>
      <c r="D36" s="32"/>
      <c r="E36" s="26">
        <f t="shared" si="10"/>
        <v>485.02976759999996</v>
      </c>
      <c r="F36" s="32"/>
      <c r="G36" s="28">
        <f t="shared" si="11"/>
        <v>154.11044339999998</v>
      </c>
      <c r="H36" s="29">
        <v>16.39</v>
      </c>
      <c r="I36" s="29">
        <v>6</v>
      </c>
      <c r="J36" s="30">
        <f t="shared" si="8"/>
        <v>3050.8394109999995</v>
      </c>
    </row>
    <row r="37" spans="1:10" x14ac:dyDescent="0.25">
      <c r="A37" s="33" t="s">
        <v>18</v>
      </c>
      <c r="B37" s="25" t="s">
        <v>29</v>
      </c>
      <c r="C37" s="26">
        <f>(C27*0.5+C27)</f>
        <v>3583.9637999999995</v>
      </c>
      <c r="D37" s="27"/>
      <c r="E37" s="26">
        <f t="shared" si="10"/>
        <v>727.54465139999991</v>
      </c>
      <c r="F37" s="27"/>
      <c r="G37" s="28">
        <f t="shared" si="11"/>
        <v>231.16566509999998</v>
      </c>
      <c r="H37" s="29">
        <v>16.39</v>
      </c>
      <c r="I37" s="29">
        <v>6</v>
      </c>
      <c r="J37" s="30">
        <f t="shared" si="8"/>
        <v>4565.0641164999997</v>
      </c>
    </row>
    <row r="38" spans="1:10" x14ac:dyDescent="0.25">
      <c r="A38" s="33" t="s">
        <v>18</v>
      </c>
      <c r="B38" s="25" t="s">
        <v>19</v>
      </c>
      <c r="C38" s="26">
        <f>0.6*(1.02*3904.1)</f>
        <v>2389.3091999999997</v>
      </c>
      <c r="D38" s="27"/>
      <c r="E38" s="26">
        <f t="shared" si="10"/>
        <v>485.02976759999996</v>
      </c>
      <c r="F38" s="27"/>
      <c r="G38" s="28">
        <f t="shared" si="11"/>
        <v>154.11044339999998</v>
      </c>
      <c r="H38" s="29">
        <v>16.39</v>
      </c>
      <c r="I38" s="29">
        <v>6</v>
      </c>
      <c r="J38" s="30">
        <f>SUM(C38:I38)</f>
        <v>3050.8394109999995</v>
      </c>
    </row>
    <row r="39" spans="1:10" x14ac:dyDescent="0.25">
      <c r="B39">
        <v>2018</v>
      </c>
    </row>
    <row r="40" spans="1:10" x14ac:dyDescent="0.25">
      <c r="A40" s="24" t="s">
        <v>18</v>
      </c>
      <c r="B40" s="25" t="s">
        <v>31</v>
      </c>
      <c r="C40" s="26">
        <f>0.6*((3904.1*1.02)*1.0235)</f>
        <v>2445.4579662000001</v>
      </c>
      <c r="D40" s="27"/>
      <c r="E40" s="26">
        <f>SUM(C40*0.203)</f>
        <v>496.42796713860008</v>
      </c>
      <c r="F40" s="27"/>
      <c r="G40" s="28">
        <f>SUM(C40*0.0645)</f>
        <v>157.7320388199</v>
      </c>
      <c r="H40" s="29">
        <v>16.39</v>
      </c>
      <c r="I40" s="29">
        <v>6</v>
      </c>
      <c r="J40" s="30">
        <f t="shared" ref="J40:J50" si="12">SUM(C40:I40)</f>
        <v>3122.0079721585003</v>
      </c>
    </row>
    <row r="41" spans="1:10" x14ac:dyDescent="0.25">
      <c r="A41" s="24" t="s">
        <v>18</v>
      </c>
      <c r="B41" s="25" t="s">
        <v>20</v>
      </c>
      <c r="C41" s="26">
        <f t="shared" ref="C41:C49" si="13">0.6*((3904.1*1.02)*1.0235)</f>
        <v>2445.4579662000001</v>
      </c>
      <c r="D41" s="27"/>
      <c r="E41" s="26">
        <f t="shared" ref="E41:E53" si="14">SUM(C41*0.203)</f>
        <v>496.42796713860008</v>
      </c>
      <c r="F41" s="27"/>
      <c r="G41" s="28">
        <f>SUM(C41*0.0645)</f>
        <v>157.7320388199</v>
      </c>
      <c r="H41" s="29">
        <v>16.39</v>
      </c>
      <c r="I41" s="29">
        <v>6</v>
      </c>
      <c r="J41" s="30">
        <f t="shared" si="12"/>
        <v>3122.0079721585003</v>
      </c>
    </row>
    <row r="42" spans="1:10" x14ac:dyDescent="0.25">
      <c r="A42" s="24" t="s">
        <v>18</v>
      </c>
      <c r="B42" s="25" t="s">
        <v>21</v>
      </c>
      <c r="C42" s="26">
        <f t="shared" si="13"/>
        <v>2445.4579662000001</v>
      </c>
      <c r="D42" s="31"/>
      <c r="E42" s="26">
        <f t="shared" si="14"/>
        <v>496.42796713860008</v>
      </c>
      <c r="F42" s="31"/>
      <c r="G42" s="28">
        <f>SUM(C42*0.0645)</f>
        <v>157.7320388199</v>
      </c>
      <c r="H42" s="29">
        <v>16.39</v>
      </c>
      <c r="I42" s="29">
        <v>6</v>
      </c>
      <c r="J42" s="30">
        <f t="shared" si="12"/>
        <v>3122.0079721585003</v>
      </c>
    </row>
    <row r="43" spans="1:10" x14ac:dyDescent="0.25">
      <c r="A43" s="24" t="s">
        <v>18</v>
      </c>
      <c r="B43" s="25" t="s">
        <v>22</v>
      </c>
      <c r="C43" s="26">
        <f t="shared" si="13"/>
        <v>2445.4579662000001</v>
      </c>
      <c r="D43" s="31"/>
      <c r="E43" s="26">
        <f t="shared" si="14"/>
        <v>496.42796713860008</v>
      </c>
      <c r="F43" s="31"/>
      <c r="G43" s="28">
        <f t="shared" ref="G43:G53" si="15">SUM(C43*0.0645)</f>
        <v>157.7320388199</v>
      </c>
      <c r="H43" s="29">
        <v>16.39</v>
      </c>
      <c r="I43" s="29">
        <v>6</v>
      </c>
      <c r="J43" s="30">
        <f t="shared" si="12"/>
        <v>3122.0079721585003</v>
      </c>
    </row>
    <row r="44" spans="1:10" x14ac:dyDescent="0.25">
      <c r="A44" s="24" t="s">
        <v>18</v>
      </c>
      <c r="B44" s="25" t="s">
        <v>23</v>
      </c>
      <c r="C44" s="26">
        <f t="shared" si="13"/>
        <v>2445.4579662000001</v>
      </c>
      <c r="D44" s="31"/>
      <c r="E44" s="26">
        <f t="shared" si="14"/>
        <v>496.42796713860008</v>
      </c>
      <c r="F44" s="31"/>
      <c r="G44" s="28">
        <f t="shared" si="15"/>
        <v>157.7320388199</v>
      </c>
      <c r="H44" s="29">
        <v>16.39</v>
      </c>
      <c r="I44" s="29">
        <v>6</v>
      </c>
      <c r="J44" s="30">
        <f t="shared" si="12"/>
        <v>3122.0079721585003</v>
      </c>
    </row>
    <row r="45" spans="1:10" x14ac:dyDescent="0.25">
      <c r="A45" s="24" t="s">
        <v>18</v>
      </c>
      <c r="B45" s="25" t="s">
        <v>24</v>
      </c>
      <c r="C45" s="26">
        <f t="shared" si="13"/>
        <v>2445.4579662000001</v>
      </c>
      <c r="D45" s="31"/>
      <c r="E45" s="26">
        <f t="shared" si="14"/>
        <v>496.42796713860008</v>
      </c>
      <c r="F45" s="31"/>
      <c r="G45" s="28">
        <f t="shared" si="15"/>
        <v>157.7320388199</v>
      </c>
      <c r="H45" s="29">
        <v>16.39</v>
      </c>
      <c r="I45" s="29">
        <v>6</v>
      </c>
      <c r="J45" s="30">
        <f t="shared" si="12"/>
        <v>3122.0079721585003</v>
      </c>
    </row>
    <row r="46" spans="1:10" x14ac:dyDescent="0.25">
      <c r="A46" s="24" t="s">
        <v>18</v>
      </c>
      <c r="B46" s="25" t="s">
        <v>25</v>
      </c>
      <c r="C46" s="26">
        <f t="shared" si="13"/>
        <v>2445.4579662000001</v>
      </c>
      <c r="D46" s="31"/>
      <c r="E46" s="26">
        <f t="shared" si="14"/>
        <v>496.42796713860008</v>
      </c>
      <c r="F46" s="31"/>
      <c r="G46" s="28">
        <f t="shared" si="15"/>
        <v>157.7320388199</v>
      </c>
      <c r="H46" s="29">
        <v>16.39</v>
      </c>
      <c r="I46" s="29">
        <v>6</v>
      </c>
      <c r="J46" s="30">
        <f t="shared" si="12"/>
        <v>3122.0079721585003</v>
      </c>
    </row>
    <row r="47" spans="1:10" x14ac:dyDescent="0.25">
      <c r="A47" s="24" t="s">
        <v>18</v>
      </c>
      <c r="B47" s="25" t="s">
        <v>26</v>
      </c>
      <c r="C47" s="26">
        <f t="shared" si="13"/>
        <v>2445.4579662000001</v>
      </c>
      <c r="D47" s="27"/>
      <c r="E47" s="26">
        <f t="shared" si="14"/>
        <v>496.42796713860008</v>
      </c>
      <c r="F47" s="27"/>
      <c r="G47" s="28">
        <f t="shared" si="15"/>
        <v>157.7320388199</v>
      </c>
      <c r="H47" s="29">
        <v>16.39</v>
      </c>
      <c r="I47" s="29">
        <v>6</v>
      </c>
      <c r="J47" s="30">
        <f t="shared" si="12"/>
        <v>3122.0079721585003</v>
      </c>
    </row>
    <row r="48" spans="1:10" x14ac:dyDescent="0.25">
      <c r="A48" s="24" t="s">
        <v>18</v>
      </c>
      <c r="B48" s="25" t="s">
        <v>27</v>
      </c>
      <c r="C48" s="26">
        <f t="shared" si="13"/>
        <v>2445.4579662000001</v>
      </c>
      <c r="D48" s="27"/>
      <c r="E48" s="26">
        <f t="shared" si="14"/>
        <v>496.42796713860008</v>
      </c>
      <c r="F48" s="27"/>
      <c r="G48" s="28">
        <f t="shared" si="15"/>
        <v>157.7320388199</v>
      </c>
      <c r="H48" s="29">
        <v>16.39</v>
      </c>
      <c r="I48" s="29">
        <v>6</v>
      </c>
      <c r="J48" s="30">
        <f t="shared" si="12"/>
        <v>3122.0079721585003</v>
      </c>
    </row>
    <row r="49" spans="1:10" x14ac:dyDescent="0.25">
      <c r="A49" s="24" t="s">
        <v>18</v>
      </c>
      <c r="B49" s="25" t="s">
        <v>28</v>
      </c>
      <c r="C49" s="26">
        <f t="shared" si="13"/>
        <v>2445.4579662000001</v>
      </c>
      <c r="D49" s="32"/>
      <c r="E49" s="26">
        <f t="shared" si="14"/>
        <v>496.42796713860008</v>
      </c>
      <c r="F49" s="32"/>
      <c r="G49" s="28">
        <f t="shared" si="15"/>
        <v>157.7320388199</v>
      </c>
      <c r="H49" s="29">
        <v>16.39</v>
      </c>
      <c r="I49" s="29">
        <v>6</v>
      </c>
      <c r="J49" s="30">
        <f t="shared" si="12"/>
        <v>3122.0079721585003</v>
      </c>
    </row>
    <row r="50" spans="1:10" x14ac:dyDescent="0.25">
      <c r="A50" s="24" t="s">
        <v>18</v>
      </c>
      <c r="B50" s="25" t="s">
        <v>29</v>
      </c>
      <c r="C50" s="26">
        <f>(C40*0.5+C40)</f>
        <v>3668.1869493000004</v>
      </c>
      <c r="D50" s="27"/>
      <c r="E50" s="26">
        <f t="shared" si="14"/>
        <v>744.64195070790015</v>
      </c>
      <c r="F50" s="27"/>
      <c r="G50" s="28">
        <f t="shared" si="15"/>
        <v>236.59805822985004</v>
      </c>
      <c r="H50" s="29">
        <v>16.39</v>
      </c>
      <c r="I50" s="29">
        <v>6</v>
      </c>
      <c r="J50" s="30">
        <f t="shared" si="12"/>
        <v>4671.8169582377504</v>
      </c>
    </row>
    <row r="51" spans="1:10" x14ac:dyDescent="0.25">
      <c r="A51" s="24"/>
      <c r="B51" s="25"/>
      <c r="C51" s="26"/>
      <c r="D51" s="27"/>
      <c r="E51" s="26"/>
      <c r="F51" s="27"/>
      <c r="G51" s="28"/>
      <c r="H51" s="29"/>
      <c r="I51" s="29"/>
      <c r="J51" s="30"/>
    </row>
    <row r="52" spans="1:10" x14ac:dyDescent="0.25">
      <c r="A52" s="24" t="s">
        <v>32</v>
      </c>
      <c r="B52" s="25"/>
      <c r="C52" s="26"/>
      <c r="D52" s="27"/>
      <c r="E52" s="26"/>
      <c r="F52" s="27"/>
      <c r="G52" s="28"/>
      <c r="H52" s="29"/>
      <c r="I52" s="29"/>
      <c r="J52" s="30"/>
    </row>
    <row r="53" spans="1:10" x14ac:dyDescent="0.25">
      <c r="A53" s="24" t="s">
        <v>18</v>
      </c>
      <c r="B53" s="25" t="s">
        <v>19</v>
      </c>
      <c r="C53" s="26">
        <f>0.6*4293.17</f>
        <v>2575.902</v>
      </c>
      <c r="D53" s="27"/>
      <c r="E53" s="26">
        <f t="shared" si="14"/>
        <v>522.90810600000009</v>
      </c>
      <c r="F53" s="27"/>
      <c r="G53" s="28">
        <f t="shared" si="15"/>
        <v>166.145679</v>
      </c>
      <c r="H53" s="29">
        <v>16.39</v>
      </c>
      <c r="I53" s="29">
        <v>6</v>
      </c>
      <c r="J53" s="30">
        <f>SUM(C53:I53)</f>
        <v>3287.345785</v>
      </c>
    </row>
    <row r="54" spans="1:10" x14ac:dyDescent="0.25">
      <c r="B54">
        <v>2019</v>
      </c>
    </row>
    <row r="55" spans="1:10" x14ac:dyDescent="0.25">
      <c r="A55" s="24" t="s">
        <v>18</v>
      </c>
      <c r="B55" s="25" t="s">
        <v>31</v>
      </c>
      <c r="C55" s="26">
        <f>0.6*(1.02*(1.0235*(1.02*4112.35)))</f>
        <v>2627.4200580540005</v>
      </c>
      <c r="D55" s="27"/>
      <c r="E55" s="26">
        <f>SUM(C55*0.203)</f>
        <v>533.36627178496212</v>
      </c>
      <c r="F55" s="27"/>
      <c r="G55" s="28">
        <f>SUM(C55*0.0645)</f>
        <v>169.46859374448303</v>
      </c>
      <c r="H55" s="29">
        <v>16.39</v>
      </c>
      <c r="I55" s="29">
        <v>6</v>
      </c>
      <c r="J55" s="30">
        <f t="shared" ref="J55:J57" si="16">SUM(C55:I55)</f>
        <v>3352.6449235834452</v>
      </c>
    </row>
    <row r="56" spans="1:10" x14ac:dyDescent="0.25">
      <c r="A56" s="24" t="s">
        <v>18</v>
      </c>
      <c r="B56" s="25" t="s">
        <v>20</v>
      </c>
      <c r="C56" s="26">
        <f t="shared" ref="C56:C57" si="17">0.6*(1.02*(1.0235*(1.02*4112.35)))</f>
        <v>2627.4200580540005</v>
      </c>
      <c r="D56" s="27"/>
      <c r="E56" s="26">
        <f t="shared" ref="E56:E57" si="18">SUM(C56*0.203)</f>
        <v>533.36627178496212</v>
      </c>
      <c r="F56" s="27"/>
      <c r="G56" s="28">
        <f>SUM(C56*0.0645)</f>
        <v>169.46859374448303</v>
      </c>
      <c r="H56" s="29">
        <v>16.39</v>
      </c>
      <c r="I56" s="29">
        <v>6</v>
      </c>
      <c r="J56" s="30">
        <f t="shared" si="16"/>
        <v>3352.6449235834452</v>
      </c>
    </row>
    <row r="57" spans="1:10" x14ac:dyDescent="0.25">
      <c r="A57" s="24" t="s">
        <v>18</v>
      </c>
      <c r="B57" s="25" t="s">
        <v>21</v>
      </c>
      <c r="C57" s="26">
        <f t="shared" si="17"/>
        <v>2627.4200580540005</v>
      </c>
      <c r="D57" s="31"/>
      <c r="E57" s="26">
        <f t="shared" si="18"/>
        <v>533.36627178496212</v>
      </c>
      <c r="F57" s="31"/>
      <c r="G57" s="28">
        <f>SUM(C57*0.0645)</f>
        <v>169.46859374448303</v>
      </c>
      <c r="H57" s="29">
        <v>16.39</v>
      </c>
      <c r="I57" s="29">
        <v>6</v>
      </c>
      <c r="J57" s="30">
        <f t="shared" si="16"/>
        <v>3352.6449235834452</v>
      </c>
    </row>
    <row r="59" spans="1:10" s="35" customFormat="1" x14ac:dyDescent="0.25">
      <c r="A59" s="34" t="s">
        <v>33</v>
      </c>
      <c r="C59" s="36">
        <f>SUM(C10:C57)</f>
        <v>93788.921785462066</v>
      </c>
      <c r="D59" s="36"/>
      <c r="E59" s="36">
        <f t="shared" ref="E59:J59" si="19">SUM(E10:E57)</f>
        <v>19039.151122448773</v>
      </c>
      <c r="F59" s="36"/>
      <c r="G59" s="36">
        <f t="shared" si="19"/>
        <v>6049.3854551622944</v>
      </c>
      <c r="H59" s="36">
        <f t="shared" si="19"/>
        <v>655.59999999999957</v>
      </c>
      <c r="I59" s="36">
        <f t="shared" si="19"/>
        <v>240</v>
      </c>
      <c r="J59" s="36">
        <f t="shared" si="19"/>
        <v>119773.05836307314</v>
      </c>
    </row>
  </sheetData>
  <mergeCells count="2">
    <mergeCell ref="A1:J1"/>
    <mergeCell ref="A3:J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C37" workbookViewId="0">
      <selection activeCell="A58" sqref="A58:J58"/>
    </sheetView>
  </sheetViews>
  <sheetFormatPr baseColWidth="10" defaultRowHeight="15" x14ac:dyDescent="0.25"/>
  <cols>
    <col min="1" max="1" width="15.42578125" bestFit="1" customWidth="1"/>
  </cols>
  <sheetData>
    <row r="1" spans="1:10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.75" x14ac:dyDescent="0.25">
      <c r="A2" s="1"/>
      <c r="B2" s="2"/>
      <c r="C2" s="3"/>
      <c r="D2" s="3"/>
      <c r="E2" s="2"/>
      <c r="F2" s="2"/>
      <c r="G2" s="4"/>
      <c r="H2" s="4"/>
      <c r="I2" s="4"/>
      <c r="J2" s="4"/>
    </row>
    <row r="3" spans="1:10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.75" x14ac:dyDescent="0.25">
      <c r="A4" s="5"/>
      <c r="B4" s="5"/>
      <c r="C4" s="3"/>
      <c r="D4" s="3"/>
      <c r="E4" s="6"/>
      <c r="F4" s="7"/>
      <c r="G4" s="8"/>
      <c r="H4" s="9"/>
      <c r="I4" s="9"/>
      <c r="J4" s="9"/>
    </row>
    <row r="5" spans="1:10" ht="15.75" x14ac:dyDescent="0.25">
      <c r="A5" s="10" t="s">
        <v>1</v>
      </c>
      <c r="B5" s="11"/>
      <c r="C5" s="3"/>
      <c r="D5" s="12"/>
      <c r="E5" s="13"/>
      <c r="F5" s="11"/>
      <c r="G5" s="14"/>
      <c r="H5" s="9"/>
      <c r="I5" s="9"/>
      <c r="J5" s="9"/>
    </row>
    <row r="6" spans="1:10" x14ac:dyDescent="0.25">
      <c r="A6" s="50" t="s">
        <v>3</v>
      </c>
      <c r="B6" s="50" t="s">
        <v>4</v>
      </c>
    </row>
    <row r="7" spans="1:10" x14ac:dyDescent="0.25">
      <c r="A7" s="15" t="s">
        <v>5</v>
      </c>
      <c r="B7" s="16" t="s">
        <v>6</v>
      </c>
      <c r="C7" s="16" t="s">
        <v>7</v>
      </c>
      <c r="D7" s="17"/>
      <c r="E7" s="16" t="s">
        <v>8</v>
      </c>
      <c r="F7" s="17"/>
      <c r="G7" s="16" t="s">
        <v>9</v>
      </c>
      <c r="H7" s="17" t="s">
        <v>10</v>
      </c>
      <c r="I7" s="17" t="s">
        <v>11</v>
      </c>
      <c r="J7" s="15" t="s">
        <v>12</v>
      </c>
    </row>
    <row r="8" spans="1:10" x14ac:dyDescent="0.25">
      <c r="A8" s="18"/>
      <c r="B8" s="19"/>
      <c r="C8" s="20"/>
      <c r="D8" s="19"/>
      <c r="E8" s="20"/>
      <c r="F8" s="19"/>
      <c r="G8" s="20" t="s">
        <v>13</v>
      </c>
      <c r="H8" s="19" t="s">
        <v>14</v>
      </c>
      <c r="I8" s="19" t="s">
        <v>15</v>
      </c>
      <c r="J8" s="18" t="s">
        <v>15</v>
      </c>
    </row>
    <row r="9" spans="1:10" x14ac:dyDescent="0.25">
      <c r="A9" s="21"/>
      <c r="B9" s="49">
        <v>2015</v>
      </c>
      <c r="C9" s="21"/>
      <c r="D9" s="22"/>
      <c r="E9" s="21"/>
      <c r="F9" s="22"/>
      <c r="G9" s="21"/>
      <c r="H9" s="22"/>
      <c r="I9" s="22"/>
      <c r="J9" s="23"/>
    </row>
    <row r="10" spans="1:10" x14ac:dyDescent="0.25">
      <c r="A10" s="24" t="s">
        <v>34</v>
      </c>
      <c r="B10" s="25" t="s">
        <v>19</v>
      </c>
      <c r="C10" s="26">
        <f>0.5*3438.28</f>
        <v>1719.14</v>
      </c>
      <c r="D10" s="27"/>
      <c r="E10" s="26">
        <f>SUM(C10*0.203)</f>
        <v>348.98542000000003</v>
      </c>
      <c r="F10" s="27"/>
      <c r="G10" s="28">
        <f>SUM(C10*0.0645)</f>
        <v>110.88453000000001</v>
      </c>
      <c r="H10" s="29">
        <v>16.39</v>
      </c>
      <c r="I10" s="29">
        <v>6</v>
      </c>
      <c r="J10" s="30">
        <f t="shared" ref="J10" si="0">SUM(C10:I10)</f>
        <v>2201.39995</v>
      </c>
    </row>
    <row r="11" spans="1:10" x14ac:dyDescent="0.25">
      <c r="A11" s="24"/>
      <c r="B11" s="50">
        <v>2016</v>
      </c>
    </row>
    <row r="12" spans="1:10" x14ac:dyDescent="0.25">
      <c r="A12" s="24" t="s">
        <v>34</v>
      </c>
      <c r="B12" s="25" t="s">
        <v>17</v>
      </c>
      <c r="C12" s="26">
        <f>0.5*3517.36</f>
        <v>1758.68</v>
      </c>
      <c r="D12" s="27"/>
      <c r="E12" s="26">
        <f>SUM(C12*0.203)</f>
        <v>357.01204000000001</v>
      </c>
      <c r="F12" s="27"/>
      <c r="G12" s="28">
        <f>SUM(C12*0.0645)</f>
        <v>113.43486</v>
      </c>
      <c r="H12" s="29">
        <v>16.39</v>
      </c>
      <c r="I12" s="29">
        <v>6</v>
      </c>
      <c r="J12" s="30">
        <f t="shared" ref="J12:J23" si="1">SUM(C12:I12)</f>
        <v>2251.5168999999996</v>
      </c>
    </row>
    <row r="13" spans="1:10" x14ac:dyDescent="0.25">
      <c r="A13" s="24" t="s">
        <v>34</v>
      </c>
      <c r="B13" s="25" t="s">
        <v>20</v>
      </c>
      <c r="C13" s="26">
        <f t="shared" ref="C13:C18" si="2">0.5*3517.36</f>
        <v>1758.68</v>
      </c>
      <c r="D13" s="27"/>
      <c r="E13" s="26">
        <f t="shared" ref="E13:E23" si="3">SUM(C13*0.203)</f>
        <v>357.01204000000001</v>
      </c>
      <c r="F13" s="27"/>
      <c r="G13" s="28">
        <f>SUM(C13*0.0645)</f>
        <v>113.43486</v>
      </c>
      <c r="H13" s="29">
        <v>16.39</v>
      </c>
      <c r="I13" s="29">
        <v>6</v>
      </c>
      <c r="J13" s="30">
        <f t="shared" si="1"/>
        <v>2251.5168999999996</v>
      </c>
    </row>
    <row r="14" spans="1:10" x14ac:dyDescent="0.25">
      <c r="A14" s="24" t="s">
        <v>34</v>
      </c>
      <c r="B14" s="25" t="s">
        <v>21</v>
      </c>
      <c r="C14" s="26">
        <f t="shared" si="2"/>
        <v>1758.68</v>
      </c>
      <c r="D14" s="31"/>
      <c r="E14" s="26">
        <f t="shared" si="3"/>
        <v>357.01204000000001</v>
      </c>
      <c r="F14" s="31"/>
      <c r="G14" s="28">
        <f>SUM(C14*0.0645)</f>
        <v>113.43486</v>
      </c>
      <c r="H14" s="29">
        <v>16.39</v>
      </c>
      <c r="I14" s="29">
        <v>6</v>
      </c>
      <c r="J14" s="30">
        <f t="shared" si="1"/>
        <v>2251.5168999999996</v>
      </c>
    </row>
    <row r="15" spans="1:10" x14ac:dyDescent="0.25">
      <c r="A15" s="24" t="s">
        <v>34</v>
      </c>
      <c r="B15" s="25" t="s">
        <v>22</v>
      </c>
      <c r="C15" s="26">
        <f t="shared" si="2"/>
        <v>1758.68</v>
      </c>
      <c r="D15" s="31"/>
      <c r="E15" s="26">
        <f t="shared" si="3"/>
        <v>357.01204000000001</v>
      </c>
      <c r="F15" s="31"/>
      <c r="G15" s="28">
        <f t="shared" ref="G15:G23" si="4">SUM(C15*0.0645)</f>
        <v>113.43486</v>
      </c>
      <c r="H15" s="29">
        <v>16.39</v>
      </c>
      <c r="I15" s="29">
        <v>6</v>
      </c>
      <c r="J15" s="30">
        <f t="shared" si="1"/>
        <v>2251.5168999999996</v>
      </c>
    </row>
    <row r="16" spans="1:10" x14ac:dyDescent="0.25">
      <c r="A16" s="24" t="s">
        <v>34</v>
      </c>
      <c r="B16" s="25" t="s">
        <v>23</v>
      </c>
      <c r="C16" s="26">
        <f t="shared" si="2"/>
        <v>1758.68</v>
      </c>
      <c r="D16" s="31"/>
      <c r="E16" s="26">
        <f t="shared" si="3"/>
        <v>357.01204000000001</v>
      </c>
      <c r="F16" s="31"/>
      <c r="G16" s="28">
        <f t="shared" si="4"/>
        <v>113.43486</v>
      </c>
      <c r="H16" s="29">
        <v>16.39</v>
      </c>
      <c r="I16" s="29">
        <v>6</v>
      </c>
      <c r="J16" s="30">
        <f t="shared" si="1"/>
        <v>2251.5168999999996</v>
      </c>
    </row>
    <row r="17" spans="1:10" x14ac:dyDescent="0.25">
      <c r="A17" s="24" t="s">
        <v>34</v>
      </c>
      <c r="B17" s="25" t="s">
        <v>24</v>
      </c>
      <c r="C17" s="26">
        <f t="shared" si="2"/>
        <v>1758.68</v>
      </c>
      <c r="D17" s="31"/>
      <c r="E17" s="26">
        <f t="shared" si="3"/>
        <v>357.01204000000001</v>
      </c>
      <c r="F17" s="31"/>
      <c r="G17" s="28">
        <f t="shared" si="4"/>
        <v>113.43486</v>
      </c>
      <c r="H17" s="29">
        <v>16.39</v>
      </c>
      <c r="I17" s="29">
        <v>6</v>
      </c>
      <c r="J17" s="30">
        <f t="shared" si="1"/>
        <v>2251.5168999999996</v>
      </c>
    </row>
    <row r="18" spans="1:10" ht="15.75" thickBot="1" x14ac:dyDescent="0.3">
      <c r="A18" s="24" t="s">
        <v>34</v>
      </c>
      <c r="B18" s="25" t="s">
        <v>25</v>
      </c>
      <c r="C18" s="26">
        <f t="shared" si="2"/>
        <v>1758.68</v>
      </c>
      <c r="D18" s="31"/>
      <c r="E18" s="26">
        <f t="shared" si="3"/>
        <v>357.01204000000001</v>
      </c>
      <c r="F18" s="31"/>
      <c r="G18" s="28">
        <f t="shared" si="4"/>
        <v>113.43486</v>
      </c>
      <c r="H18" s="29">
        <v>16.39</v>
      </c>
      <c r="I18" s="29">
        <v>6</v>
      </c>
      <c r="J18" s="30">
        <f t="shared" si="1"/>
        <v>2251.5168999999996</v>
      </c>
    </row>
    <row r="19" spans="1:10" x14ac:dyDescent="0.25">
      <c r="A19" s="52"/>
      <c r="B19" s="53" t="s">
        <v>38</v>
      </c>
      <c r="C19" s="54"/>
      <c r="D19" s="55"/>
      <c r="E19" s="54"/>
      <c r="F19" s="55"/>
      <c r="G19" s="56"/>
      <c r="H19" s="57"/>
      <c r="I19" s="57"/>
      <c r="J19" s="58"/>
    </row>
    <row r="20" spans="1:10" x14ac:dyDescent="0.25">
      <c r="A20" s="24" t="s">
        <v>34</v>
      </c>
      <c r="B20" s="25" t="s">
        <v>26</v>
      </c>
      <c r="C20" s="26">
        <f>0.6*3517.36</f>
        <v>2110.4160000000002</v>
      </c>
      <c r="D20" s="27"/>
      <c r="E20" s="26">
        <f t="shared" si="3"/>
        <v>428.41444800000005</v>
      </c>
      <c r="F20" s="27"/>
      <c r="G20" s="28">
        <f t="shared" si="4"/>
        <v>136.12183200000001</v>
      </c>
      <c r="H20" s="29">
        <v>16.39</v>
      </c>
      <c r="I20" s="29">
        <v>6</v>
      </c>
      <c r="J20" s="30">
        <f t="shared" si="1"/>
        <v>2697.3422799999998</v>
      </c>
    </row>
    <row r="21" spans="1:10" x14ac:dyDescent="0.25">
      <c r="A21" s="24" t="s">
        <v>34</v>
      </c>
      <c r="B21" s="25" t="s">
        <v>27</v>
      </c>
      <c r="C21" s="26">
        <f t="shared" ref="C21:C22" si="5">0.6*3517.36</f>
        <v>2110.4160000000002</v>
      </c>
      <c r="D21" s="27"/>
      <c r="E21" s="26">
        <f t="shared" si="3"/>
        <v>428.41444800000005</v>
      </c>
      <c r="F21" s="27"/>
      <c r="G21" s="28">
        <f t="shared" si="4"/>
        <v>136.12183200000001</v>
      </c>
      <c r="H21" s="29">
        <v>16.39</v>
      </c>
      <c r="I21" s="29">
        <v>6</v>
      </c>
      <c r="J21" s="30">
        <f t="shared" si="1"/>
        <v>2697.3422799999998</v>
      </c>
    </row>
    <row r="22" spans="1:10" x14ac:dyDescent="0.25">
      <c r="A22" s="24" t="s">
        <v>34</v>
      </c>
      <c r="B22" s="25" t="s">
        <v>28</v>
      </c>
      <c r="C22" s="26">
        <f t="shared" si="5"/>
        <v>2110.4160000000002</v>
      </c>
      <c r="D22" s="32"/>
      <c r="E22" s="26">
        <f t="shared" si="3"/>
        <v>428.41444800000005</v>
      </c>
      <c r="F22" s="32"/>
      <c r="G22" s="28">
        <f t="shared" si="4"/>
        <v>136.12183200000001</v>
      </c>
      <c r="H22" s="29">
        <v>16.39</v>
      </c>
      <c r="I22" s="29">
        <v>6</v>
      </c>
      <c r="J22" s="30">
        <f t="shared" si="1"/>
        <v>2697.3422799999998</v>
      </c>
    </row>
    <row r="23" spans="1:10" x14ac:dyDescent="0.25">
      <c r="A23" s="24" t="s">
        <v>34</v>
      </c>
      <c r="B23" s="25" t="s">
        <v>29</v>
      </c>
      <c r="C23" s="26">
        <f>C12*0.5+C12</f>
        <v>2638.02</v>
      </c>
      <c r="D23" s="27"/>
      <c r="E23" s="26">
        <f t="shared" si="3"/>
        <v>535.51805999999999</v>
      </c>
      <c r="F23" s="27"/>
      <c r="G23" s="28">
        <f t="shared" si="4"/>
        <v>170.15228999999999</v>
      </c>
      <c r="H23" s="29">
        <v>16.39</v>
      </c>
      <c r="I23" s="29">
        <v>6</v>
      </c>
      <c r="J23" s="30">
        <f t="shared" si="1"/>
        <v>3366.0803499999997</v>
      </c>
    </row>
    <row r="24" spans="1:10" s="48" customFormat="1" x14ac:dyDescent="0.25">
      <c r="A24" s="50" t="s">
        <v>30</v>
      </c>
    </row>
    <row r="25" spans="1:10" x14ac:dyDescent="0.25">
      <c r="A25" s="33" t="s">
        <v>34</v>
      </c>
      <c r="B25" s="25" t="s">
        <v>19</v>
      </c>
      <c r="C25" s="26">
        <f>0.6*3904.1</f>
        <v>2342.46</v>
      </c>
      <c r="D25" s="27"/>
      <c r="E25" s="26">
        <f t="shared" ref="E25" si="6">SUM(C25*0.203)</f>
        <v>475.51938000000001</v>
      </c>
      <c r="F25" s="27"/>
      <c r="G25" s="28">
        <f t="shared" ref="G25" si="7">SUM(C25*0.0645)</f>
        <v>151.08867000000001</v>
      </c>
      <c r="H25" s="29">
        <v>16.39</v>
      </c>
      <c r="I25" s="29">
        <v>6</v>
      </c>
      <c r="J25" s="30">
        <f>SUM(C25:I25)</f>
        <v>2991.4580500000002</v>
      </c>
    </row>
    <row r="26" spans="1:10" x14ac:dyDescent="0.25">
      <c r="B26" s="50">
        <v>2017</v>
      </c>
    </row>
    <row r="27" spans="1:10" x14ac:dyDescent="0.25">
      <c r="A27" s="33" t="s">
        <v>34</v>
      </c>
      <c r="B27" s="25" t="s">
        <v>31</v>
      </c>
      <c r="C27" s="26">
        <f>0.6*(3904.1*1.02)</f>
        <v>2389.3091999999997</v>
      </c>
      <c r="D27" s="27"/>
      <c r="E27" s="26">
        <f>SUM(C27*0.203)</f>
        <v>485.02976759999996</v>
      </c>
      <c r="F27" s="27"/>
      <c r="G27" s="28">
        <f>SUM(C27*0.0645)</f>
        <v>154.11044339999998</v>
      </c>
      <c r="H27" s="29">
        <v>16.39</v>
      </c>
      <c r="I27" s="29">
        <v>6</v>
      </c>
      <c r="J27" s="30">
        <f t="shared" ref="J27:J37" si="8">SUM(C27:I27)</f>
        <v>3050.8394109999995</v>
      </c>
    </row>
    <row r="28" spans="1:10" x14ac:dyDescent="0.25">
      <c r="A28" s="33" t="s">
        <v>34</v>
      </c>
      <c r="B28" s="25" t="s">
        <v>20</v>
      </c>
      <c r="C28" s="26">
        <f t="shared" ref="C28:C36" si="9">0.6*(3904.1*1.02)</f>
        <v>2389.3091999999997</v>
      </c>
      <c r="D28" s="27"/>
      <c r="E28" s="26">
        <f t="shared" ref="E28:E38" si="10">SUM(C28*0.203)</f>
        <v>485.02976759999996</v>
      </c>
      <c r="F28" s="27"/>
      <c r="G28" s="28">
        <f>SUM(C28*0.0645)</f>
        <v>154.11044339999998</v>
      </c>
      <c r="H28" s="29">
        <v>16.39</v>
      </c>
      <c r="I28" s="29">
        <v>6</v>
      </c>
      <c r="J28" s="30">
        <f t="shared" si="8"/>
        <v>3050.8394109999995</v>
      </c>
    </row>
    <row r="29" spans="1:10" x14ac:dyDescent="0.25">
      <c r="A29" s="33" t="s">
        <v>34</v>
      </c>
      <c r="B29" s="25" t="s">
        <v>21</v>
      </c>
      <c r="C29" s="26">
        <f t="shared" si="9"/>
        <v>2389.3091999999997</v>
      </c>
      <c r="D29" s="31"/>
      <c r="E29" s="26">
        <f t="shared" si="10"/>
        <v>485.02976759999996</v>
      </c>
      <c r="F29" s="31"/>
      <c r="G29" s="28">
        <f>SUM(C29*0.0645)</f>
        <v>154.11044339999998</v>
      </c>
      <c r="H29" s="29">
        <v>16.39</v>
      </c>
      <c r="I29" s="29">
        <v>6</v>
      </c>
      <c r="J29" s="30">
        <f t="shared" si="8"/>
        <v>3050.8394109999995</v>
      </c>
    </row>
    <row r="30" spans="1:10" x14ac:dyDescent="0.25">
      <c r="A30" s="33" t="s">
        <v>34</v>
      </c>
      <c r="B30" s="25" t="s">
        <v>22</v>
      </c>
      <c r="C30" s="26">
        <f t="shared" si="9"/>
        <v>2389.3091999999997</v>
      </c>
      <c r="D30" s="31"/>
      <c r="E30" s="26">
        <f t="shared" si="10"/>
        <v>485.02976759999996</v>
      </c>
      <c r="F30" s="31"/>
      <c r="G30" s="28">
        <f t="shared" ref="G30:G38" si="11">SUM(C30*0.0645)</f>
        <v>154.11044339999998</v>
      </c>
      <c r="H30" s="29">
        <v>16.39</v>
      </c>
      <c r="I30" s="29">
        <v>6</v>
      </c>
      <c r="J30" s="30">
        <f t="shared" si="8"/>
        <v>3050.8394109999995</v>
      </c>
    </row>
    <row r="31" spans="1:10" x14ac:dyDescent="0.25">
      <c r="A31" s="33" t="s">
        <v>34</v>
      </c>
      <c r="B31" s="25" t="s">
        <v>23</v>
      </c>
      <c r="C31" s="26">
        <f t="shared" si="9"/>
        <v>2389.3091999999997</v>
      </c>
      <c r="D31" s="31"/>
      <c r="E31" s="26">
        <f t="shared" si="10"/>
        <v>485.02976759999996</v>
      </c>
      <c r="F31" s="31"/>
      <c r="G31" s="28">
        <f t="shared" si="11"/>
        <v>154.11044339999998</v>
      </c>
      <c r="H31" s="29">
        <v>16.39</v>
      </c>
      <c r="I31" s="29">
        <v>6</v>
      </c>
      <c r="J31" s="30">
        <f t="shared" si="8"/>
        <v>3050.8394109999995</v>
      </c>
    </row>
    <row r="32" spans="1:10" x14ac:dyDescent="0.25">
      <c r="A32" s="33" t="s">
        <v>34</v>
      </c>
      <c r="B32" s="25" t="s">
        <v>24</v>
      </c>
      <c r="C32" s="26">
        <f t="shared" si="9"/>
        <v>2389.3091999999997</v>
      </c>
      <c r="D32" s="31"/>
      <c r="E32" s="26">
        <f t="shared" si="10"/>
        <v>485.02976759999996</v>
      </c>
      <c r="F32" s="31"/>
      <c r="G32" s="28">
        <f t="shared" si="11"/>
        <v>154.11044339999998</v>
      </c>
      <c r="H32" s="29">
        <v>16.39</v>
      </c>
      <c r="I32" s="29">
        <v>6</v>
      </c>
      <c r="J32" s="30">
        <f t="shared" si="8"/>
        <v>3050.8394109999995</v>
      </c>
    </row>
    <row r="33" spans="1:10" x14ac:dyDescent="0.25">
      <c r="A33" s="33" t="s">
        <v>34</v>
      </c>
      <c r="B33" s="25" t="s">
        <v>25</v>
      </c>
      <c r="C33" s="26">
        <f t="shared" si="9"/>
        <v>2389.3091999999997</v>
      </c>
      <c r="D33" s="31"/>
      <c r="E33" s="26">
        <f t="shared" si="10"/>
        <v>485.02976759999996</v>
      </c>
      <c r="F33" s="31"/>
      <c r="G33" s="28">
        <f t="shared" si="11"/>
        <v>154.11044339999998</v>
      </c>
      <c r="H33" s="29">
        <v>16.39</v>
      </c>
      <c r="I33" s="29">
        <v>6</v>
      </c>
      <c r="J33" s="30">
        <f t="shared" si="8"/>
        <v>3050.8394109999995</v>
      </c>
    </row>
    <row r="34" spans="1:10" x14ac:dyDescent="0.25">
      <c r="A34" s="33" t="s">
        <v>34</v>
      </c>
      <c r="B34" s="25" t="s">
        <v>26</v>
      </c>
      <c r="C34" s="26">
        <f t="shared" si="9"/>
        <v>2389.3091999999997</v>
      </c>
      <c r="D34" s="27"/>
      <c r="E34" s="26">
        <f t="shared" si="10"/>
        <v>485.02976759999996</v>
      </c>
      <c r="F34" s="27"/>
      <c r="G34" s="28">
        <f t="shared" si="11"/>
        <v>154.11044339999998</v>
      </c>
      <c r="H34" s="29">
        <v>16.39</v>
      </c>
      <c r="I34" s="29">
        <v>6</v>
      </c>
      <c r="J34" s="30">
        <f t="shared" si="8"/>
        <v>3050.8394109999995</v>
      </c>
    </row>
    <row r="35" spans="1:10" x14ac:dyDescent="0.25">
      <c r="A35" s="33" t="s">
        <v>34</v>
      </c>
      <c r="B35" s="25" t="s">
        <v>27</v>
      </c>
      <c r="C35" s="26">
        <f t="shared" si="9"/>
        <v>2389.3091999999997</v>
      </c>
      <c r="D35" s="27"/>
      <c r="E35" s="26">
        <f t="shared" si="10"/>
        <v>485.02976759999996</v>
      </c>
      <c r="F35" s="27"/>
      <c r="G35" s="28">
        <f t="shared" si="11"/>
        <v>154.11044339999998</v>
      </c>
      <c r="H35" s="29">
        <v>16.39</v>
      </c>
      <c r="I35" s="29">
        <v>6</v>
      </c>
      <c r="J35" s="30">
        <f t="shared" si="8"/>
        <v>3050.8394109999995</v>
      </c>
    </row>
    <row r="36" spans="1:10" x14ac:dyDescent="0.25">
      <c r="A36" s="33" t="s">
        <v>34</v>
      </c>
      <c r="B36" s="25" t="s">
        <v>28</v>
      </c>
      <c r="C36" s="26">
        <f t="shared" si="9"/>
        <v>2389.3091999999997</v>
      </c>
      <c r="D36" s="32"/>
      <c r="E36" s="26">
        <f t="shared" si="10"/>
        <v>485.02976759999996</v>
      </c>
      <c r="F36" s="32"/>
      <c r="G36" s="28">
        <f t="shared" si="11"/>
        <v>154.11044339999998</v>
      </c>
      <c r="H36" s="29">
        <v>16.39</v>
      </c>
      <c r="I36" s="29">
        <v>6</v>
      </c>
      <c r="J36" s="30">
        <f t="shared" si="8"/>
        <v>3050.8394109999995</v>
      </c>
    </row>
    <row r="37" spans="1:10" x14ac:dyDescent="0.25">
      <c r="A37" s="33" t="s">
        <v>34</v>
      </c>
      <c r="B37" s="25" t="s">
        <v>29</v>
      </c>
      <c r="C37" s="26">
        <f>(C27*0.5+C27)</f>
        <v>3583.9637999999995</v>
      </c>
      <c r="D37" s="27"/>
      <c r="E37" s="26">
        <f t="shared" si="10"/>
        <v>727.54465139999991</v>
      </c>
      <c r="F37" s="27"/>
      <c r="G37" s="28">
        <f t="shared" si="11"/>
        <v>231.16566509999998</v>
      </c>
      <c r="H37" s="29">
        <v>16.39</v>
      </c>
      <c r="I37" s="29">
        <v>6</v>
      </c>
      <c r="J37" s="30">
        <f t="shared" si="8"/>
        <v>4565.0641164999997</v>
      </c>
    </row>
    <row r="38" spans="1:10" x14ac:dyDescent="0.25">
      <c r="A38" s="33" t="s">
        <v>34</v>
      </c>
      <c r="B38" s="25" t="s">
        <v>19</v>
      </c>
      <c r="C38" s="26">
        <f>0.6*(1.02*3904.1)</f>
        <v>2389.3091999999997</v>
      </c>
      <c r="D38" s="27"/>
      <c r="E38" s="26">
        <f t="shared" si="10"/>
        <v>485.02976759999996</v>
      </c>
      <c r="F38" s="27"/>
      <c r="G38" s="28">
        <f t="shared" si="11"/>
        <v>154.11044339999998</v>
      </c>
      <c r="H38" s="29">
        <v>16.39</v>
      </c>
      <c r="I38" s="29">
        <v>6</v>
      </c>
      <c r="J38" s="30">
        <f>SUM(C38:I38)</f>
        <v>3050.8394109999995</v>
      </c>
    </row>
    <row r="39" spans="1:10" x14ac:dyDescent="0.25">
      <c r="B39" s="50">
        <v>2018</v>
      </c>
    </row>
    <row r="40" spans="1:10" x14ac:dyDescent="0.25">
      <c r="A40" s="24" t="s">
        <v>34</v>
      </c>
      <c r="B40" s="25" t="s">
        <v>31</v>
      </c>
      <c r="C40" s="26">
        <f>0.6*((3904.1*1.02)*1.0235)</f>
        <v>2445.4579662000001</v>
      </c>
      <c r="D40" s="27"/>
      <c r="E40" s="26">
        <f>SUM(C40*0.203)</f>
        <v>496.42796713860008</v>
      </c>
      <c r="F40" s="27"/>
      <c r="G40" s="28">
        <f>SUM(C40*0.0645)</f>
        <v>157.7320388199</v>
      </c>
      <c r="H40" s="29">
        <v>16.39</v>
      </c>
      <c r="I40" s="29">
        <v>6</v>
      </c>
      <c r="J40" s="30">
        <f t="shared" ref="J40:J50" si="12">SUM(C40:I40)</f>
        <v>3122.0079721585003</v>
      </c>
    </row>
    <row r="41" spans="1:10" x14ac:dyDescent="0.25">
      <c r="A41" s="24" t="s">
        <v>34</v>
      </c>
      <c r="B41" s="25" t="s">
        <v>20</v>
      </c>
      <c r="C41" s="26">
        <f t="shared" ref="C41:C49" si="13">0.6*((3904.1*1.02)*1.0235)</f>
        <v>2445.4579662000001</v>
      </c>
      <c r="D41" s="27"/>
      <c r="E41" s="26">
        <f t="shared" ref="E41:E52" si="14">SUM(C41*0.203)</f>
        <v>496.42796713860008</v>
      </c>
      <c r="F41" s="27"/>
      <c r="G41" s="28">
        <f>SUM(C41*0.0645)</f>
        <v>157.7320388199</v>
      </c>
      <c r="H41" s="29">
        <v>16.39</v>
      </c>
      <c r="I41" s="29">
        <v>6</v>
      </c>
      <c r="J41" s="30">
        <f t="shared" si="12"/>
        <v>3122.0079721585003</v>
      </c>
    </row>
    <row r="42" spans="1:10" x14ac:dyDescent="0.25">
      <c r="A42" s="24" t="s">
        <v>34</v>
      </c>
      <c r="B42" s="25" t="s">
        <v>21</v>
      </c>
      <c r="C42" s="26">
        <f t="shared" si="13"/>
        <v>2445.4579662000001</v>
      </c>
      <c r="D42" s="31"/>
      <c r="E42" s="26">
        <f t="shared" si="14"/>
        <v>496.42796713860008</v>
      </c>
      <c r="F42" s="31"/>
      <c r="G42" s="28">
        <f>SUM(C42*0.0645)</f>
        <v>157.7320388199</v>
      </c>
      <c r="H42" s="29">
        <v>16.39</v>
      </c>
      <c r="I42" s="29">
        <v>6</v>
      </c>
      <c r="J42" s="30">
        <f t="shared" si="12"/>
        <v>3122.0079721585003</v>
      </c>
    </row>
    <row r="43" spans="1:10" x14ac:dyDescent="0.25">
      <c r="A43" s="24" t="s">
        <v>34</v>
      </c>
      <c r="B43" s="25" t="s">
        <v>22</v>
      </c>
      <c r="C43" s="26">
        <f t="shared" si="13"/>
        <v>2445.4579662000001</v>
      </c>
      <c r="D43" s="31"/>
      <c r="E43" s="26">
        <f t="shared" si="14"/>
        <v>496.42796713860008</v>
      </c>
      <c r="F43" s="31"/>
      <c r="G43" s="28">
        <f t="shared" ref="G43:G52" si="15">SUM(C43*0.0645)</f>
        <v>157.7320388199</v>
      </c>
      <c r="H43" s="29">
        <v>16.39</v>
      </c>
      <c r="I43" s="29">
        <v>6</v>
      </c>
      <c r="J43" s="30">
        <f t="shared" si="12"/>
        <v>3122.0079721585003</v>
      </c>
    </row>
    <row r="44" spans="1:10" x14ac:dyDescent="0.25">
      <c r="A44" s="24" t="s">
        <v>34</v>
      </c>
      <c r="B44" s="25" t="s">
        <v>23</v>
      </c>
      <c r="C44" s="26">
        <f t="shared" si="13"/>
        <v>2445.4579662000001</v>
      </c>
      <c r="D44" s="31"/>
      <c r="E44" s="26">
        <f t="shared" si="14"/>
        <v>496.42796713860008</v>
      </c>
      <c r="F44" s="31"/>
      <c r="G44" s="28">
        <f t="shared" si="15"/>
        <v>157.7320388199</v>
      </c>
      <c r="H44" s="29">
        <v>16.39</v>
      </c>
      <c r="I44" s="29">
        <v>6</v>
      </c>
      <c r="J44" s="30">
        <f t="shared" si="12"/>
        <v>3122.0079721585003</v>
      </c>
    </row>
    <row r="45" spans="1:10" x14ac:dyDescent="0.25">
      <c r="A45" s="24" t="s">
        <v>34</v>
      </c>
      <c r="B45" s="25" t="s">
        <v>24</v>
      </c>
      <c r="C45" s="26">
        <f t="shared" si="13"/>
        <v>2445.4579662000001</v>
      </c>
      <c r="D45" s="31"/>
      <c r="E45" s="26">
        <f t="shared" si="14"/>
        <v>496.42796713860008</v>
      </c>
      <c r="F45" s="31"/>
      <c r="G45" s="28">
        <f t="shared" si="15"/>
        <v>157.7320388199</v>
      </c>
      <c r="H45" s="29">
        <v>16.39</v>
      </c>
      <c r="I45" s="29">
        <v>6</v>
      </c>
      <c r="J45" s="30">
        <f t="shared" si="12"/>
        <v>3122.0079721585003</v>
      </c>
    </row>
    <row r="46" spans="1:10" x14ac:dyDescent="0.25">
      <c r="A46" s="24" t="s">
        <v>34</v>
      </c>
      <c r="B46" s="25" t="s">
        <v>25</v>
      </c>
      <c r="C46" s="26">
        <f t="shared" si="13"/>
        <v>2445.4579662000001</v>
      </c>
      <c r="D46" s="31"/>
      <c r="E46" s="26">
        <f t="shared" si="14"/>
        <v>496.42796713860008</v>
      </c>
      <c r="F46" s="31"/>
      <c r="G46" s="28">
        <f t="shared" si="15"/>
        <v>157.7320388199</v>
      </c>
      <c r="H46" s="29">
        <v>16.39</v>
      </c>
      <c r="I46" s="29">
        <v>6</v>
      </c>
      <c r="J46" s="30">
        <f t="shared" si="12"/>
        <v>3122.0079721585003</v>
      </c>
    </row>
    <row r="47" spans="1:10" x14ac:dyDescent="0.25">
      <c r="A47" s="24" t="s">
        <v>34</v>
      </c>
      <c r="B47" s="25" t="s">
        <v>26</v>
      </c>
      <c r="C47" s="26">
        <f t="shared" si="13"/>
        <v>2445.4579662000001</v>
      </c>
      <c r="D47" s="27"/>
      <c r="E47" s="26">
        <f t="shared" si="14"/>
        <v>496.42796713860008</v>
      </c>
      <c r="F47" s="27"/>
      <c r="G47" s="28">
        <f t="shared" si="15"/>
        <v>157.7320388199</v>
      </c>
      <c r="H47" s="29">
        <v>16.39</v>
      </c>
      <c r="I47" s="29">
        <v>6</v>
      </c>
      <c r="J47" s="30">
        <f t="shared" si="12"/>
        <v>3122.0079721585003</v>
      </c>
    </row>
    <row r="48" spans="1:10" x14ac:dyDescent="0.25">
      <c r="A48" s="24" t="s">
        <v>34</v>
      </c>
      <c r="B48" s="25" t="s">
        <v>27</v>
      </c>
      <c r="C48" s="26">
        <f t="shared" si="13"/>
        <v>2445.4579662000001</v>
      </c>
      <c r="D48" s="27"/>
      <c r="E48" s="26">
        <f t="shared" si="14"/>
        <v>496.42796713860008</v>
      </c>
      <c r="F48" s="27"/>
      <c r="G48" s="28">
        <f t="shared" si="15"/>
        <v>157.7320388199</v>
      </c>
      <c r="H48" s="29">
        <v>16.39</v>
      </c>
      <c r="I48" s="29">
        <v>6</v>
      </c>
      <c r="J48" s="30">
        <f t="shared" si="12"/>
        <v>3122.0079721585003</v>
      </c>
    </row>
    <row r="49" spans="1:10" x14ac:dyDescent="0.25">
      <c r="A49" s="24" t="s">
        <v>34</v>
      </c>
      <c r="B49" s="25" t="s">
        <v>28</v>
      </c>
      <c r="C49" s="26">
        <f t="shared" si="13"/>
        <v>2445.4579662000001</v>
      </c>
      <c r="D49" s="32"/>
      <c r="E49" s="26">
        <f t="shared" si="14"/>
        <v>496.42796713860008</v>
      </c>
      <c r="F49" s="32"/>
      <c r="G49" s="28">
        <f t="shared" si="15"/>
        <v>157.7320388199</v>
      </c>
      <c r="H49" s="29">
        <v>16.39</v>
      </c>
      <c r="I49" s="29">
        <v>6</v>
      </c>
      <c r="J49" s="30">
        <f t="shared" si="12"/>
        <v>3122.0079721585003</v>
      </c>
    </row>
    <row r="50" spans="1:10" x14ac:dyDescent="0.25">
      <c r="A50" s="24" t="s">
        <v>34</v>
      </c>
      <c r="B50" s="25" t="s">
        <v>29</v>
      </c>
      <c r="C50" s="26">
        <f>(C40*0.5+C40)</f>
        <v>3668.1869493000004</v>
      </c>
      <c r="D50" s="27"/>
      <c r="E50" s="26">
        <f t="shared" si="14"/>
        <v>744.64195070790015</v>
      </c>
      <c r="F50" s="27"/>
      <c r="G50" s="28">
        <f t="shared" si="15"/>
        <v>236.59805822985004</v>
      </c>
      <c r="H50" s="29">
        <v>16.39</v>
      </c>
      <c r="I50" s="29">
        <v>6</v>
      </c>
      <c r="J50" s="30">
        <f t="shared" si="12"/>
        <v>4671.8169582377504</v>
      </c>
    </row>
    <row r="51" spans="1:10" x14ac:dyDescent="0.25">
      <c r="A51" s="51" t="s">
        <v>32</v>
      </c>
      <c r="B51" s="25"/>
      <c r="C51" s="26"/>
      <c r="D51" s="27"/>
      <c r="E51" s="26"/>
      <c r="F51" s="27"/>
      <c r="G51" s="28"/>
      <c r="H51" s="29"/>
      <c r="I51" s="29"/>
      <c r="J51" s="30"/>
    </row>
    <row r="52" spans="1:10" x14ac:dyDescent="0.25">
      <c r="A52" s="24" t="s">
        <v>34</v>
      </c>
      <c r="B52" s="25" t="s">
        <v>19</v>
      </c>
      <c r="C52" s="26">
        <f>0.6*4293.17</f>
        <v>2575.902</v>
      </c>
      <c r="D52" s="27"/>
      <c r="E52" s="26">
        <f t="shared" si="14"/>
        <v>522.90810600000009</v>
      </c>
      <c r="F52" s="27"/>
      <c r="G52" s="28">
        <f t="shared" si="15"/>
        <v>166.145679</v>
      </c>
      <c r="H52" s="29">
        <v>16.39</v>
      </c>
      <c r="I52" s="29">
        <v>6</v>
      </c>
      <c r="J52" s="30">
        <f>SUM(C52:I52)</f>
        <v>3287.345785</v>
      </c>
    </row>
    <row r="53" spans="1:10" x14ac:dyDescent="0.25">
      <c r="B53" s="50">
        <v>2019</v>
      </c>
    </row>
    <row r="54" spans="1:10" x14ac:dyDescent="0.25">
      <c r="A54" s="24" t="s">
        <v>34</v>
      </c>
      <c r="B54" s="25" t="s">
        <v>31</v>
      </c>
      <c r="C54" s="26">
        <f>0.6*(1.02*(1.0235*(1.02*4112.35)))</f>
        <v>2627.4200580540005</v>
      </c>
      <c r="D54" s="27"/>
      <c r="E54" s="26">
        <f>SUM(C54*0.203)</f>
        <v>533.36627178496212</v>
      </c>
      <c r="F54" s="27"/>
      <c r="G54" s="28">
        <f>SUM(C54*0.0645)</f>
        <v>169.46859374448303</v>
      </c>
      <c r="H54" s="29">
        <v>16.39</v>
      </c>
      <c r="I54" s="29">
        <v>6</v>
      </c>
      <c r="J54" s="30">
        <f t="shared" ref="J54:J56" si="16">SUM(C54:I54)</f>
        <v>3352.6449235834452</v>
      </c>
    </row>
    <row r="55" spans="1:10" x14ac:dyDescent="0.25">
      <c r="A55" s="24" t="s">
        <v>34</v>
      </c>
      <c r="B55" s="25" t="s">
        <v>20</v>
      </c>
      <c r="C55" s="26">
        <f t="shared" ref="C55:C56" si="17">0.6*(1.02*(1.0235*(1.02*4112.35)))</f>
        <v>2627.4200580540005</v>
      </c>
      <c r="D55" s="27"/>
      <c r="E55" s="26">
        <f t="shared" ref="E55:E56" si="18">SUM(C55*0.203)</f>
        <v>533.36627178496212</v>
      </c>
      <c r="F55" s="27"/>
      <c r="G55" s="28">
        <f>SUM(C55*0.0645)</f>
        <v>169.46859374448303</v>
      </c>
      <c r="H55" s="29">
        <v>16.39</v>
      </c>
      <c r="I55" s="29">
        <v>6</v>
      </c>
      <c r="J55" s="30">
        <f t="shared" si="16"/>
        <v>3352.6449235834452</v>
      </c>
    </row>
    <row r="56" spans="1:10" x14ac:dyDescent="0.25">
      <c r="A56" s="24" t="s">
        <v>34</v>
      </c>
      <c r="B56" s="25" t="s">
        <v>21</v>
      </c>
      <c r="C56" s="26">
        <f t="shared" si="17"/>
        <v>2627.4200580540005</v>
      </c>
      <c r="D56" s="31"/>
      <c r="E56" s="26">
        <f t="shared" si="18"/>
        <v>533.36627178496212</v>
      </c>
      <c r="F56" s="31"/>
      <c r="G56" s="28">
        <f>SUM(C56*0.0645)</f>
        <v>169.46859374448303</v>
      </c>
      <c r="H56" s="29">
        <v>16.39</v>
      </c>
      <c r="I56" s="29">
        <v>6</v>
      </c>
      <c r="J56" s="30">
        <f t="shared" si="16"/>
        <v>3352.6449235834452</v>
      </c>
    </row>
    <row r="58" spans="1:10" x14ac:dyDescent="0.25">
      <c r="A58" s="34" t="s">
        <v>33</v>
      </c>
      <c r="B58" s="35"/>
      <c r="C58" s="36">
        <f>SUM(C10:C56)</f>
        <v>93788.921785462066</v>
      </c>
      <c r="D58" s="36"/>
      <c r="E58" s="36">
        <f t="shared" ref="E58:J58" si="19">SUM(E10:E56)</f>
        <v>19039.151122448773</v>
      </c>
      <c r="F58" s="36"/>
      <c r="G58" s="36">
        <f t="shared" si="19"/>
        <v>6049.3854551622944</v>
      </c>
      <c r="H58" s="36">
        <f t="shared" si="19"/>
        <v>655.59999999999957</v>
      </c>
      <c r="I58" s="36">
        <f t="shared" si="19"/>
        <v>240</v>
      </c>
      <c r="J58" s="36">
        <f t="shared" si="19"/>
        <v>119773.05836307314</v>
      </c>
    </row>
  </sheetData>
  <mergeCells count="2">
    <mergeCell ref="A1:J1"/>
    <mergeCell ref="A3:J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B36" workbookViewId="0">
      <selection activeCell="A55" sqref="A55:J55"/>
    </sheetView>
  </sheetViews>
  <sheetFormatPr baseColWidth="10" defaultRowHeight="15" x14ac:dyDescent="0.25"/>
  <cols>
    <col min="1" max="1" width="15.42578125" bestFit="1" customWidth="1"/>
  </cols>
  <sheetData>
    <row r="1" spans="1:10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.75" x14ac:dyDescent="0.25">
      <c r="A2" s="1"/>
      <c r="B2" s="2"/>
      <c r="C2" s="3"/>
      <c r="D2" s="3"/>
      <c r="E2" s="2"/>
      <c r="F2" s="2"/>
      <c r="G2" s="4"/>
      <c r="H2" s="4"/>
      <c r="I2" s="4"/>
      <c r="J2" s="4"/>
    </row>
    <row r="3" spans="1:10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.75" x14ac:dyDescent="0.25">
      <c r="A4" s="5"/>
      <c r="B4" s="5"/>
      <c r="C4" s="3"/>
      <c r="D4" s="3"/>
      <c r="E4" s="6"/>
      <c r="F4" s="7"/>
      <c r="G4" s="8"/>
      <c r="H4" s="9"/>
      <c r="I4" s="9"/>
      <c r="J4" s="9"/>
    </row>
    <row r="5" spans="1:10" ht="15.75" x14ac:dyDescent="0.25">
      <c r="A5" s="10" t="s">
        <v>1</v>
      </c>
      <c r="B5" s="11"/>
      <c r="C5" s="3"/>
      <c r="D5" s="12"/>
      <c r="E5" s="13"/>
      <c r="F5" s="11"/>
      <c r="G5" s="14"/>
      <c r="H5" s="9"/>
      <c r="I5" s="9"/>
      <c r="J5" s="9"/>
    </row>
    <row r="6" spans="1:10" x14ac:dyDescent="0.25">
      <c r="A6" s="50" t="s">
        <v>36</v>
      </c>
      <c r="B6" s="50" t="s">
        <v>35</v>
      </c>
    </row>
    <row r="7" spans="1:10" x14ac:dyDescent="0.25">
      <c r="A7" s="15" t="s">
        <v>5</v>
      </c>
      <c r="B7" s="16" t="s">
        <v>6</v>
      </c>
      <c r="C7" s="16" t="s">
        <v>7</v>
      </c>
      <c r="D7" s="17"/>
      <c r="E7" s="16" t="s">
        <v>8</v>
      </c>
      <c r="F7" s="17"/>
      <c r="G7" s="16" t="s">
        <v>9</v>
      </c>
      <c r="H7" s="17" t="s">
        <v>10</v>
      </c>
      <c r="I7" s="17" t="s">
        <v>11</v>
      </c>
      <c r="J7" s="15" t="s">
        <v>12</v>
      </c>
    </row>
    <row r="8" spans="1:10" x14ac:dyDescent="0.25">
      <c r="A8" s="18"/>
      <c r="B8" s="19"/>
      <c r="C8" s="20"/>
      <c r="D8" s="19"/>
      <c r="E8" s="20"/>
      <c r="F8" s="19"/>
      <c r="G8" s="20" t="s">
        <v>13</v>
      </c>
      <c r="H8" s="19" t="s">
        <v>14</v>
      </c>
      <c r="I8" s="19" t="s">
        <v>15</v>
      </c>
      <c r="J8" s="18" t="s">
        <v>15</v>
      </c>
    </row>
    <row r="9" spans="1:10" x14ac:dyDescent="0.25">
      <c r="A9" s="21"/>
      <c r="B9" s="49">
        <v>2015</v>
      </c>
      <c r="C9" s="21"/>
      <c r="D9" s="22"/>
      <c r="E9" s="21"/>
      <c r="F9" s="22"/>
      <c r="G9" s="21"/>
      <c r="H9" s="22"/>
      <c r="I9" s="22"/>
      <c r="J9" s="23"/>
    </row>
    <row r="10" spans="1:10" x14ac:dyDescent="0.25">
      <c r="A10" s="24" t="s">
        <v>39</v>
      </c>
      <c r="B10" s="25" t="s">
        <v>19</v>
      </c>
      <c r="C10" s="26">
        <v>4415.3900000000003</v>
      </c>
      <c r="D10" s="27"/>
      <c r="E10" s="26">
        <f t="shared" ref="E10" si="0">SUM(C10*0.203)</f>
        <v>896.32417000000009</v>
      </c>
      <c r="F10" s="27"/>
      <c r="G10" s="28">
        <f t="shared" ref="G10" si="1">SUM(C10*0.0645)</f>
        <v>284.79265500000002</v>
      </c>
      <c r="H10" s="29">
        <v>16.39</v>
      </c>
      <c r="I10" s="29">
        <v>6</v>
      </c>
      <c r="J10" s="30">
        <f>SUM(C10:I10)</f>
        <v>5618.8968250000007</v>
      </c>
    </row>
    <row r="11" spans="1:10" x14ac:dyDescent="0.25">
      <c r="A11" s="46"/>
      <c r="B11" s="50">
        <v>2016</v>
      </c>
    </row>
    <row r="12" spans="1:10" x14ac:dyDescent="0.25">
      <c r="A12" s="24" t="s">
        <v>39</v>
      </c>
      <c r="B12" s="25" t="s">
        <v>31</v>
      </c>
      <c r="C12" s="26">
        <v>4516.9399999999996</v>
      </c>
      <c r="D12" s="27"/>
      <c r="E12" s="26">
        <f>SUM(C12*0.203)</f>
        <v>916.93881999999996</v>
      </c>
      <c r="F12" s="27"/>
      <c r="G12" s="28">
        <f>SUM(C12*0.0645)</f>
        <v>291.34262999999999</v>
      </c>
      <c r="H12" s="29">
        <v>16.39</v>
      </c>
      <c r="I12" s="29">
        <v>6</v>
      </c>
      <c r="J12" s="30">
        <f t="shared" ref="J12:J22" si="2">SUM(C12:I12)</f>
        <v>5747.6114500000003</v>
      </c>
    </row>
    <row r="13" spans="1:10" x14ac:dyDescent="0.25">
      <c r="A13" s="24" t="s">
        <v>39</v>
      </c>
      <c r="B13" s="25" t="s">
        <v>20</v>
      </c>
      <c r="C13" s="26">
        <v>4516.9399999999996</v>
      </c>
      <c r="D13" s="27"/>
      <c r="E13" s="26">
        <f t="shared" ref="E13:E23" si="3">SUM(C13*0.203)</f>
        <v>916.93881999999996</v>
      </c>
      <c r="F13" s="27"/>
      <c r="G13" s="28">
        <f>SUM(C13*0.0645)</f>
        <v>291.34262999999999</v>
      </c>
      <c r="H13" s="29">
        <v>16.39</v>
      </c>
      <c r="I13" s="29">
        <v>6</v>
      </c>
      <c r="J13" s="30">
        <f t="shared" si="2"/>
        <v>5747.6114500000003</v>
      </c>
    </row>
    <row r="14" spans="1:10" x14ac:dyDescent="0.25">
      <c r="A14" s="24" t="s">
        <v>39</v>
      </c>
      <c r="B14" s="25" t="s">
        <v>21</v>
      </c>
      <c r="C14" s="26">
        <v>4516.9399999999996</v>
      </c>
      <c r="D14" s="31"/>
      <c r="E14" s="26">
        <f t="shared" si="3"/>
        <v>916.93881999999996</v>
      </c>
      <c r="F14" s="31"/>
      <c r="G14" s="28">
        <f>SUM(C14*0.0645)</f>
        <v>291.34262999999999</v>
      </c>
      <c r="H14" s="29">
        <v>16.39</v>
      </c>
      <c r="I14" s="29">
        <v>6</v>
      </c>
      <c r="J14" s="30">
        <f t="shared" si="2"/>
        <v>5747.6114500000003</v>
      </c>
    </row>
    <row r="15" spans="1:10" x14ac:dyDescent="0.25">
      <c r="A15" s="24" t="s">
        <v>39</v>
      </c>
      <c r="B15" s="25" t="s">
        <v>22</v>
      </c>
      <c r="C15" s="26">
        <v>4516.9399999999996</v>
      </c>
      <c r="D15" s="31"/>
      <c r="E15" s="26">
        <f t="shared" si="3"/>
        <v>916.93881999999996</v>
      </c>
      <c r="F15" s="31"/>
      <c r="G15" s="28">
        <f t="shared" ref="G15:G23" si="4">SUM(C15*0.0645)</f>
        <v>291.34262999999999</v>
      </c>
      <c r="H15" s="29">
        <v>16.39</v>
      </c>
      <c r="I15" s="29">
        <v>6</v>
      </c>
      <c r="J15" s="30">
        <f t="shared" si="2"/>
        <v>5747.6114500000003</v>
      </c>
    </row>
    <row r="16" spans="1:10" x14ac:dyDescent="0.25">
      <c r="A16" s="24" t="s">
        <v>39</v>
      </c>
      <c r="B16" s="25" t="s">
        <v>23</v>
      </c>
      <c r="C16" s="26">
        <v>4516.9399999999996</v>
      </c>
      <c r="D16" s="31"/>
      <c r="E16" s="26">
        <f t="shared" si="3"/>
        <v>916.93881999999996</v>
      </c>
      <c r="F16" s="31"/>
      <c r="G16" s="28">
        <f t="shared" si="4"/>
        <v>291.34262999999999</v>
      </c>
      <c r="H16" s="29">
        <v>16.39</v>
      </c>
      <c r="I16" s="29">
        <v>6</v>
      </c>
      <c r="J16" s="30">
        <f t="shared" si="2"/>
        <v>5747.6114500000003</v>
      </c>
    </row>
    <row r="17" spans="1:10" x14ac:dyDescent="0.25">
      <c r="A17" s="24" t="s">
        <v>39</v>
      </c>
      <c r="B17" s="25" t="s">
        <v>24</v>
      </c>
      <c r="C17" s="26">
        <v>4516.9399999999996</v>
      </c>
      <c r="D17" s="31"/>
      <c r="E17" s="26">
        <f t="shared" si="3"/>
        <v>916.93881999999996</v>
      </c>
      <c r="F17" s="31"/>
      <c r="G17" s="28">
        <f t="shared" si="4"/>
        <v>291.34262999999999</v>
      </c>
      <c r="H17" s="29">
        <v>16.39</v>
      </c>
      <c r="I17" s="29">
        <v>6</v>
      </c>
      <c r="J17" s="30">
        <f t="shared" si="2"/>
        <v>5747.6114500000003</v>
      </c>
    </row>
    <row r="18" spans="1:10" x14ac:dyDescent="0.25">
      <c r="A18" s="24" t="s">
        <v>39</v>
      </c>
      <c r="B18" s="25" t="s">
        <v>25</v>
      </c>
      <c r="C18" s="26">
        <v>4516.9399999999996</v>
      </c>
      <c r="D18" s="31"/>
      <c r="E18" s="26">
        <f t="shared" si="3"/>
        <v>916.93881999999996</v>
      </c>
      <c r="F18" s="31"/>
      <c r="G18" s="28">
        <f t="shared" si="4"/>
        <v>291.34262999999999</v>
      </c>
      <c r="H18" s="29">
        <v>16.39</v>
      </c>
      <c r="I18" s="29">
        <v>6</v>
      </c>
      <c r="J18" s="30">
        <f t="shared" si="2"/>
        <v>5747.6114500000003</v>
      </c>
    </row>
    <row r="19" spans="1:10" x14ac:dyDescent="0.25">
      <c r="A19" s="24" t="s">
        <v>39</v>
      </c>
      <c r="B19" s="25" t="s">
        <v>26</v>
      </c>
      <c r="C19" s="26">
        <v>4516.9399999999996</v>
      </c>
      <c r="D19" s="27"/>
      <c r="E19" s="26">
        <f t="shared" si="3"/>
        <v>916.93881999999996</v>
      </c>
      <c r="F19" s="27"/>
      <c r="G19" s="28">
        <f t="shared" si="4"/>
        <v>291.34262999999999</v>
      </c>
      <c r="H19" s="29">
        <v>16.39</v>
      </c>
      <c r="I19" s="29">
        <v>6</v>
      </c>
      <c r="J19" s="30">
        <f t="shared" si="2"/>
        <v>5747.6114500000003</v>
      </c>
    </row>
    <row r="20" spans="1:10" x14ac:dyDescent="0.25">
      <c r="A20" s="24" t="s">
        <v>39</v>
      </c>
      <c r="B20" s="25" t="s">
        <v>27</v>
      </c>
      <c r="C20" s="26">
        <v>4516.9399999999996</v>
      </c>
      <c r="D20" s="27"/>
      <c r="E20" s="26">
        <f t="shared" si="3"/>
        <v>916.93881999999996</v>
      </c>
      <c r="F20" s="27"/>
      <c r="G20" s="28">
        <f t="shared" si="4"/>
        <v>291.34262999999999</v>
      </c>
      <c r="H20" s="29">
        <v>16.39</v>
      </c>
      <c r="I20" s="29">
        <v>6</v>
      </c>
      <c r="J20" s="30">
        <f t="shared" si="2"/>
        <v>5747.6114500000003</v>
      </c>
    </row>
    <row r="21" spans="1:10" x14ac:dyDescent="0.25">
      <c r="A21" s="24" t="s">
        <v>39</v>
      </c>
      <c r="B21" s="25" t="s">
        <v>28</v>
      </c>
      <c r="C21" s="26">
        <v>4516.9399999999996</v>
      </c>
      <c r="D21" s="32"/>
      <c r="E21" s="26">
        <f t="shared" si="3"/>
        <v>916.93881999999996</v>
      </c>
      <c r="F21" s="32"/>
      <c r="G21" s="28">
        <f t="shared" si="4"/>
        <v>291.34262999999999</v>
      </c>
      <c r="H21" s="29">
        <v>16.39</v>
      </c>
      <c r="I21" s="29">
        <v>6</v>
      </c>
      <c r="J21" s="30">
        <f t="shared" si="2"/>
        <v>5747.6114500000003</v>
      </c>
    </row>
    <row r="22" spans="1:10" x14ac:dyDescent="0.25">
      <c r="A22" s="24" t="s">
        <v>39</v>
      </c>
      <c r="B22" s="25" t="s">
        <v>29</v>
      </c>
      <c r="C22" s="26">
        <f>C12*0.5+C12</f>
        <v>6775.41</v>
      </c>
      <c r="D22" s="27"/>
      <c r="E22" s="26">
        <f t="shared" si="3"/>
        <v>1375.40823</v>
      </c>
      <c r="F22" s="27"/>
      <c r="G22" s="28">
        <f t="shared" si="4"/>
        <v>437.01394499999998</v>
      </c>
      <c r="H22" s="29">
        <v>16.39</v>
      </c>
      <c r="I22" s="29">
        <v>6</v>
      </c>
      <c r="J22" s="30">
        <f t="shared" si="2"/>
        <v>8610.222174999999</v>
      </c>
    </row>
    <row r="23" spans="1:10" x14ac:dyDescent="0.25">
      <c r="A23" s="24" t="s">
        <v>39</v>
      </c>
      <c r="B23" s="25" t="s">
        <v>19</v>
      </c>
      <c r="C23" s="26">
        <v>4516.9399999999996</v>
      </c>
      <c r="D23" s="27"/>
      <c r="E23" s="26">
        <f t="shared" si="3"/>
        <v>916.93881999999996</v>
      </c>
      <c r="F23" s="27"/>
      <c r="G23" s="28">
        <f t="shared" si="4"/>
        <v>291.34262999999999</v>
      </c>
      <c r="H23" s="29">
        <v>16.39</v>
      </c>
      <c r="I23" s="29">
        <v>6</v>
      </c>
      <c r="J23" s="30">
        <f>SUM(C23:I23)</f>
        <v>5747.6114500000003</v>
      </c>
    </row>
    <row r="24" spans="1:10" x14ac:dyDescent="0.25">
      <c r="A24" s="24"/>
      <c r="B24" s="50">
        <v>2017</v>
      </c>
    </row>
    <row r="25" spans="1:10" x14ac:dyDescent="0.25">
      <c r="A25" s="24" t="s">
        <v>39</v>
      </c>
      <c r="B25" s="25" t="s">
        <v>31</v>
      </c>
      <c r="C25" s="26">
        <f>1.02*4516.94</f>
        <v>4607.2788</v>
      </c>
      <c r="D25" s="27"/>
      <c r="E25" s="26">
        <f>SUM(C25*0.203)</f>
        <v>935.27759640000011</v>
      </c>
      <c r="F25" s="27"/>
      <c r="G25" s="28">
        <f>SUM(C25*0.0645)</f>
        <v>297.16948260000004</v>
      </c>
      <c r="H25" s="29">
        <v>16.39</v>
      </c>
      <c r="I25" s="29">
        <v>6</v>
      </c>
      <c r="J25" s="30">
        <f t="shared" ref="J25:J35" si="5">SUM(C25:I25)</f>
        <v>5862.1158790000009</v>
      </c>
    </row>
    <row r="26" spans="1:10" x14ac:dyDescent="0.25">
      <c r="A26" s="24" t="s">
        <v>39</v>
      </c>
      <c r="B26" s="25" t="s">
        <v>20</v>
      </c>
      <c r="C26" s="26">
        <f t="shared" ref="C26:C34" si="6">1.02*4516.94</f>
        <v>4607.2788</v>
      </c>
      <c r="D26" s="27"/>
      <c r="E26" s="26">
        <f t="shared" ref="E26:E36" si="7">SUM(C26*0.203)</f>
        <v>935.27759640000011</v>
      </c>
      <c r="F26" s="27"/>
      <c r="G26" s="28">
        <f>SUM(C26*0.0645)</f>
        <v>297.16948260000004</v>
      </c>
      <c r="H26" s="29">
        <v>16.39</v>
      </c>
      <c r="I26" s="29">
        <v>6</v>
      </c>
      <c r="J26" s="30">
        <f t="shared" si="5"/>
        <v>5862.1158790000009</v>
      </c>
    </row>
    <row r="27" spans="1:10" x14ac:dyDescent="0.25">
      <c r="A27" s="24" t="s">
        <v>39</v>
      </c>
      <c r="B27" s="25" t="s">
        <v>21</v>
      </c>
      <c r="C27" s="26">
        <f t="shared" si="6"/>
        <v>4607.2788</v>
      </c>
      <c r="D27" s="31"/>
      <c r="E27" s="26">
        <f t="shared" si="7"/>
        <v>935.27759640000011</v>
      </c>
      <c r="F27" s="31"/>
      <c r="G27" s="28">
        <f>SUM(C27*0.0645)</f>
        <v>297.16948260000004</v>
      </c>
      <c r="H27" s="29">
        <v>16.39</v>
      </c>
      <c r="I27" s="29">
        <v>6</v>
      </c>
      <c r="J27" s="30">
        <f t="shared" si="5"/>
        <v>5862.1158790000009</v>
      </c>
    </row>
    <row r="28" spans="1:10" x14ac:dyDescent="0.25">
      <c r="A28" s="24" t="s">
        <v>39</v>
      </c>
      <c r="B28" s="25" t="s">
        <v>22</v>
      </c>
      <c r="C28" s="26">
        <f t="shared" si="6"/>
        <v>4607.2788</v>
      </c>
      <c r="D28" s="31"/>
      <c r="E28" s="26">
        <f t="shared" si="7"/>
        <v>935.27759640000011</v>
      </c>
      <c r="F28" s="31"/>
      <c r="G28" s="28">
        <f t="shared" ref="G28:G36" si="8">SUM(C28*0.0645)</f>
        <v>297.16948260000004</v>
      </c>
      <c r="H28" s="29">
        <v>16.39</v>
      </c>
      <c r="I28" s="29">
        <v>6</v>
      </c>
      <c r="J28" s="30">
        <f t="shared" si="5"/>
        <v>5862.1158790000009</v>
      </c>
    </row>
    <row r="29" spans="1:10" x14ac:dyDescent="0.25">
      <c r="A29" s="24" t="s">
        <v>39</v>
      </c>
      <c r="B29" s="25" t="s">
        <v>23</v>
      </c>
      <c r="C29" s="26">
        <f t="shared" si="6"/>
        <v>4607.2788</v>
      </c>
      <c r="D29" s="31"/>
      <c r="E29" s="26">
        <f t="shared" si="7"/>
        <v>935.27759640000011</v>
      </c>
      <c r="F29" s="31"/>
      <c r="G29" s="28">
        <f t="shared" si="8"/>
        <v>297.16948260000004</v>
      </c>
      <c r="H29" s="29">
        <v>16.39</v>
      </c>
      <c r="I29" s="29">
        <v>6</v>
      </c>
      <c r="J29" s="30">
        <f t="shared" si="5"/>
        <v>5862.1158790000009</v>
      </c>
    </row>
    <row r="30" spans="1:10" x14ac:dyDescent="0.25">
      <c r="A30" s="24" t="s">
        <v>39</v>
      </c>
      <c r="B30" s="25" t="s">
        <v>24</v>
      </c>
      <c r="C30" s="26">
        <f t="shared" si="6"/>
        <v>4607.2788</v>
      </c>
      <c r="D30" s="31"/>
      <c r="E30" s="26">
        <f t="shared" si="7"/>
        <v>935.27759640000011</v>
      </c>
      <c r="F30" s="31"/>
      <c r="G30" s="28">
        <f t="shared" si="8"/>
        <v>297.16948260000004</v>
      </c>
      <c r="H30" s="29">
        <v>16.39</v>
      </c>
      <c r="I30" s="29">
        <v>6</v>
      </c>
      <c r="J30" s="30">
        <f t="shared" si="5"/>
        <v>5862.1158790000009</v>
      </c>
    </row>
    <row r="31" spans="1:10" x14ac:dyDescent="0.25">
      <c r="A31" s="24" t="s">
        <v>39</v>
      </c>
      <c r="B31" s="25" t="s">
        <v>25</v>
      </c>
      <c r="C31" s="26">
        <f t="shared" si="6"/>
        <v>4607.2788</v>
      </c>
      <c r="D31" s="31"/>
      <c r="E31" s="26">
        <f t="shared" si="7"/>
        <v>935.27759640000011</v>
      </c>
      <c r="F31" s="31"/>
      <c r="G31" s="28">
        <f t="shared" si="8"/>
        <v>297.16948260000004</v>
      </c>
      <c r="H31" s="29">
        <v>16.39</v>
      </c>
      <c r="I31" s="29">
        <v>6</v>
      </c>
      <c r="J31" s="30">
        <f t="shared" si="5"/>
        <v>5862.1158790000009</v>
      </c>
    </row>
    <row r="32" spans="1:10" x14ac:dyDescent="0.25">
      <c r="A32" s="24" t="s">
        <v>39</v>
      </c>
      <c r="B32" s="25" t="s">
        <v>26</v>
      </c>
      <c r="C32" s="26">
        <f t="shared" si="6"/>
        <v>4607.2788</v>
      </c>
      <c r="D32" s="27"/>
      <c r="E32" s="26">
        <f t="shared" si="7"/>
        <v>935.27759640000011</v>
      </c>
      <c r="F32" s="27"/>
      <c r="G32" s="28">
        <f t="shared" si="8"/>
        <v>297.16948260000004</v>
      </c>
      <c r="H32" s="29">
        <v>16.39</v>
      </c>
      <c r="I32" s="29">
        <v>6</v>
      </c>
      <c r="J32" s="30">
        <f t="shared" si="5"/>
        <v>5862.1158790000009</v>
      </c>
    </row>
    <row r="33" spans="1:10" x14ac:dyDescent="0.25">
      <c r="A33" s="24" t="s">
        <v>39</v>
      </c>
      <c r="B33" s="25" t="s">
        <v>27</v>
      </c>
      <c r="C33" s="26">
        <f t="shared" si="6"/>
        <v>4607.2788</v>
      </c>
      <c r="D33" s="27"/>
      <c r="E33" s="26">
        <f t="shared" si="7"/>
        <v>935.27759640000011</v>
      </c>
      <c r="F33" s="27"/>
      <c r="G33" s="28">
        <f t="shared" si="8"/>
        <v>297.16948260000004</v>
      </c>
      <c r="H33" s="29">
        <v>16.39</v>
      </c>
      <c r="I33" s="29">
        <v>6</v>
      </c>
      <c r="J33" s="30">
        <f t="shared" si="5"/>
        <v>5862.1158790000009</v>
      </c>
    </row>
    <row r="34" spans="1:10" x14ac:dyDescent="0.25">
      <c r="A34" s="24" t="s">
        <v>39</v>
      </c>
      <c r="B34" s="25" t="s">
        <v>28</v>
      </c>
      <c r="C34" s="26">
        <f t="shared" si="6"/>
        <v>4607.2788</v>
      </c>
      <c r="D34" s="32"/>
      <c r="E34" s="26">
        <f t="shared" si="7"/>
        <v>935.27759640000011</v>
      </c>
      <c r="F34" s="32"/>
      <c r="G34" s="28">
        <f t="shared" si="8"/>
        <v>297.16948260000004</v>
      </c>
      <c r="H34" s="29">
        <v>16.39</v>
      </c>
      <c r="I34" s="29">
        <v>6</v>
      </c>
      <c r="J34" s="30">
        <f t="shared" si="5"/>
        <v>5862.1158790000009</v>
      </c>
    </row>
    <row r="35" spans="1:10" x14ac:dyDescent="0.25">
      <c r="A35" s="24" t="s">
        <v>39</v>
      </c>
      <c r="B35" s="25" t="s">
        <v>29</v>
      </c>
      <c r="C35" s="26">
        <f>C25*0.5+C25</f>
        <v>6910.9182000000001</v>
      </c>
      <c r="D35" s="27"/>
      <c r="E35" s="26">
        <f t="shared" si="7"/>
        <v>1402.9163946000001</v>
      </c>
      <c r="F35" s="27"/>
      <c r="G35" s="28">
        <f t="shared" si="8"/>
        <v>445.7542239</v>
      </c>
      <c r="H35" s="29">
        <v>16.39</v>
      </c>
      <c r="I35" s="29">
        <v>6</v>
      </c>
      <c r="J35" s="30">
        <f t="shared" si="5"/>
        <v>8781.9788184999998</v>
      </c>
    </row>
    <row r="36" spans="1:10" x14ac:dyDescent="0.25">
      <c r="A36" s="24" t="s">
        <v>39</v>
      </c>
      <c r="B36" s="25" t="s">
        <v>19</v>
      </c>
      <c r="C36" s="26">
        <f>C34</f>
        <v>4607.2788</v>
      </c>
      <c r="D36" s="27"/>
      <c r="E36" s="26">
        <f t="shared" si="7"/>
        <v>935.27759640000011</v>
      </c>
      <c r="F36" s="27"/>
      <c r="G36" s="28">
        <f t="shared" si="8"/>
        <v>297.16948260000004</v>
      </c>
      <c r="H36" s="29">
        <v>16.39</v>
      </c>
      <c r="I36" s="29">
        <v>6</v>
      </c>
      <c r="J36" s="30">
        <f>SUM(C36:I36)</f>
        <v>5862.1158790000009</v>
      </c>
    </row>
    <row r="37" spans="1:10" x14ac:dyDescent="0.25">
      <c r="A37" s="24"/>
      <c r="B37" s="50">
        <v>2018</v>
      </c>
    </row>
    <row r="38" spans="1:10" x14ac:dyDescent="0.25">
      <c r="A38" s="24" t="s">
        <v>39</v>
      </c>
      <c r="B38" s="25" t="s">
        <v>31</v>
      </c>
      <c r="C38" s="26">
        <f>1.0235*(1.02*4516.94)</f>
        <v>4715.5498518000004</v>
      </c>
      <c r="D38" s="27"/>
      <c r="E38" s="26">
        <f>SUM(C38*0.203)</f>
        <v>957.25661991540017</v>
      </c>
      <c r="F38" s="27"/>
      <c r="G38" s="28">
        <f>SUM(C38*0.0645)</f>
        <v>304.15296544110004</v>
      </c>
      <c r="H38" s="29">
        <v>16.39</v>
      </c>
      <c r="I38" s="29">
        <v>6</v>
      </c>
      <c r="J38" s="30">
        <f t="shared" ref="J38:J48" si="9">SUM(C38:I38)</f>
        <v>5999.3494371565002</v>
      </c>
    </row>
    <row r="39" spans="1:10" x14ac:dyDescent="0.25">
      <c r="A39" s="24" t="s">
        <v>39</v>
      </c>
      <c r="B39" s="25" t="s">
        <v>20</v>
      </c>
      <c r="C39" s="26">
        <f t="shared" ref="C39:C47" si="10">1.0235*(1.02*4516.94)</f>
        <v>4715.5498518000004</v>
      </c>
      <c r="D39" s="27"/>
      <c r="E39" s="26">
        <f t="shared" ref="E39:E49" si="11">SUM(C39*0.203)</f>
        <v>957.25661991540017</v>
      </c>
      <c r="F39" s="27"/>
      <c r="G39" s="28">
        <f>SUM(C39*0.0645)</f>
        <v>304.15296544110004</v>
      </c>
      <c r="H39" s="29">
        <v>16.39</v>
      </c>
      <c r="I39" s="29">
        <v>6</v>
      </c>
      <c r="J39" s="30">
        <f t="shared" si="9"/>
        <v>5999.3494371565002</v>
      </c>
    </row>
    <row r="40" spans="1:10" x14ac:dyDescent="0.25">
      <c r="A40" s="24" t="s">
        <v>39</v>
      </c>
      <c r="B40" s="25" t="s">
        <v>21</v>
      </c>
      <c r="C40" s="26">
        <f t="shared" si="10"/>
        <v>4715.5498518000004</v>
      </c>
      <c r="D40" s="31"/>
      <c r="E40" s="26">
        <f t="shared" si="11"/>
        <v>957.25661991540017</v>
      </c>
      <c r="F40" s="31"/>
      <c r="G40" s="28">
        <f>SUM(C40*0.0645)</f>
        <v>304.15296544110004</v>
      </c>
      <c r="H40" s="29">
        <v>16.39</v>
      </c>
      <c r="I40" s="29">
        <v>6</v>
      </c>
      <c r="J40" s="30">
        <f t="shared" si="9"/>
        <v>5999.3494371565002</v>
      </c>
    </row>
    <row r="41" spans="1:10" x14ac:dyDescent="0.25">
      <c r="A41" s="24" t="s">
        <v>39</v>
      </c>
      <c r="B41" s="25" t="s">
        <v>22</v>
      </c>
      <c r="C41" s="26">
        <f t="shared" si="10"/>
        <v>4715.5498518000004</v>
      </c>
      <c r="D41" s="31"/>
      <c r="E41" s="26">
        <f t="shared" si="11"/>
        <v>957.25661991540017</v>
      </c>
      <c r="F41" s="31"/>
      <c r="G41" s="28">
        <f t="shared" ref="G41:G49" si="12">SUM(C41*0.0645)</f>
        <v>304.15296544110004</v>
      </c>
      <c r="H41" s="29">
        <v>16.39</v>
      </c>
      <c r="I41" s="29">
        <v>6</v>
      </c>
      <c r="J41" s="30">
        <f t="shared" si="9"/>
        <v>5999.3494371565002</v>
      </c>
    </row>
    <row r="42" spans="1:10" x14ac:dyDescent="0.25">
      <c r="A42" s="24" t="s">
        <v>39</v>
      </c>
      <c r="B42" s="25" t="s">
        <v>23</v>
      </c>
      <c r="C42" s="26">
        <f t="shared" si="10"/>
        <v>4715.5498518000004</v>
      </c>
      <c r="D42" s="31"/>
      <c r="E42" s="26">
        <f t="shared" si="11"/>
        <v>957.25661991540017</v>
      </c>
      <c r="F42" s="31"/>
      <c r="G42" s="28">
        <f t="shared" si="12"/>
        <v>304.15296544110004</v>
      </c>
      <c r="H42" s="29">
        <v>16.39</v>
      </c>
      <c r="I42" s="29">
        <v>6</v>
      </c>
      <c r="J42" s="30">
        <f t="shared" si="9"/>
        <v>5999.3494371565002</v>
      </c>
    </row>
    <row r="43" spans="1:10" x14ac:dyDescent="0.25">
      <c r="A43" s="24" t="s">
        <v>39</v>
      </c>
      <c r="B43" s="25" t="s">
        <v>24</v>
      </c>
      <c r="C43" s="26">
        <f t="shared" si="10"/>
        <v>4715.5498518000004</v>
      </c>
      <c r="D43" s="31"/>
      <c r="E43" s="26">
        <f t="shared" si="11"/>
        <v>957.25661991540017</v>
      </c>
      <c r="F43" s="31"/>
      <c r="G43" s="28">
        <f t="shared" si="12"/>
        <v>304.15296544110004</v>
      </c>
      <c r="H43" s="29">
        <v>16.39</v>
      </c>
      <c r="I43" s="29">
        <v>6</v>
      </c>
      <c r="J43" s="30">
        <f t="shared" si="9"/>
        <v>5999.3494371565002</v>
      </c>
    </row>
    <row r="44" spans="1:10" x14ac:dyDescent="0.25">
      <c r="A44" s="24" t="s">
        <v>39</v>
      </c>
      <c r="B44" s="25" t="s">
        <v>25</v>
      </c>
      <c r="C44" s="26">
        <f t="shared" si="10"/>
        <v>4715.5498518000004</v>
      </c>
      <c r="D44" s="31"/>
      <c r="E44" s="26">
        <f t="shared" si="11"/>
        <v>957.25661991540017</v>
      </c>
      <c r="F44" s="31"/>
      <c r="G44" s="28">
        <f t="shared" si="12"/>
        <v>304.15296544110004</v>
      </c>
      <c r="H44" s="29">
        <v>16.39</v>
      </c>
      <c r="I44" s="29">
        <v>6</v>
      </c>
      <c r="J44" s="30">
        <f t="shared" si="9"/>
        <v>5999.3494371565002</v>
      </c>
    </row>
    <row r="45" spans="1:10" x14ac:dyDescent="0.25">
      <c r="A45" s="24" t="s">
        <v>39</v>
      </c>
      <c r="B45" s="25" t="s">
        <v>26</v>
      </c>
      <c r="C45" s="26">
        <f t="shared" si="10"/>
        <v>4715.5498518000004</v>
      </c>
      <c r="D45" s="27"/>
      <c r="E45" s="26">
        <f t="shared" si="11"/>
        <v>957.25661991540017</v>
      </c>
      <c r="F45" s="27"/>
      <c r="G45" s="28">
        <f t="shared" si="12"/>
        <v>304.15296544110004</v>
      </c>
      <c r="H45" s="29">
        <v>16.39</v>
      </c>
      <c r="I45" s="29">
        <v>6</v>
      </c>
      <c r="J45" s="30">
        <f t="shared" si="9"/>
        <v>5999.3494371565002</v>
      </c>
    </row>
    <row r="46" spans="1:10" x14ac:dyDescent="0.25">
      <c r="A46" s="24" t="s">
        <v>39</v>
      </c>
      <c r="B46" s="25" t="s">
        <v>27</v>
      </c>
      <c r="C46" s="26">
        <f t="shared" si="10"/>
        <v>4715.5498518000004</v>
      </c>
      <c r="D46" s="27"/>
      <c r="E46" s="26">
        <f t="shared" si="11"/>
        <v>957.25661991540017</v>
      </c>
      <c r="F46" s="27"/>
      <c r="G46" s="28">
        <f t="shared" si="12"/>
        <v>304.15296544110004</v>
      </c>
      <c r="H46" s="29">
        <v>16.39</v>
      </c>
      <c r="I46" s="29">
        <v>6</v>
      </c>
      <c r="J46" s="30">
        <f t="shared" si="9"/>
        <v>5999.3494371565002</v>
      </c>
    </row>
    <row r="47" spans="1:10" x14ac:dyDescent="0.25">
      <c r="A47" s="24" t="s">
        <v>39</v>
      </c>
      <c r="B47" s="25" t="s">
        <v>28</v>
      </c>
      <c r="C47" s="26">
        <f t="shared" si="10"/>
        <v>4715.5498518000004</v>
      </c>
      <c r="D47" s="32"/>
      <c r="E47" s="26">
        <f t="shared" si="11"/>
        <v>957.25661991540017</v>
      </c>
      <c r="F47" s="32"/>
      <c r="G47" s="28">
        <f t="shared" si="12"/>
        <v>304.15296544110004</v>
      </c>
      <c r="H47" s="29">
        <v>16.39</v>
      </c>
      <c r="I47" s="29">
        <v>6</v>
      </c>
      <c r="J47" s="30">
        <f t="shared" si="9"/>
        <v>5999.3494371565002</v>
      </c>
    </row>
    <row r="48" spans="1:10" x14ac:dyDescent="0.25">
      <c r="A48" s="24" t="s">
        <v>39</v>
      </c>
      <c r="B48" s="25" t="s">
        <v>29</v>
      </c>
      <c r="C48" s="26">
        <f>C38*0.5+C38</f>
        <v>7073.3247777000006</v>
      </c>
      <c r="D48" s="27"/>
      <c r="E48" s="26">
        <f t="shared" si="11"/>
        <v>1435.8849298731002</v>
      </c>
      <c r="F48" s="27"/>
      <c r="G48" s="28">
        <f t="shared" si="12"/>
        <v>456.22944816165005</v>
      </c>
      <c r="H48" s="29">
        <v>16.39</v>
      </c>
      <c r="I48" s="29">
        <v>6</v>
      </c>
      <c r="J48" s="30">
        <f t="shared" si="9"/>
        <v>8987.8291557347493</v>
      </c>
    </row>
    <row r="49" spans="1:10" x14ac:dyDescent="0.25">
      <c r="A49" s="24" t="s">
        <v>39</v>
      </c>
      <c r="B49" s="25" t="s">
        <v>19</v>
      </c>
      <c r="C49" s="26">
        <f>C47</f>
        <v>4715.5498518000004</v>
      </c>
      <c r="D49" s="27"/>
      <c r="E49" s="26">
        <f t="shared" si="11"/>
        <v>957.25661991540017</v>
      </c>
      <c r="F49" s="27"/>
      <c r="G49" s="28">
        <f t="shared" si="12"/>
        <v>304.15296544110004</v>
      </c>
      <c r="H49" s="29">
        <v>16.39</v>
      </c>
      <c r="I49" s="29">
        <v>6</v>
      </c>
      <c r="J49" s="30">
        <f>SUM(C49:I49)</f>
        <v>5999.3494371565002</v>
      </c>
    </row>
    <row r="50" spans="1:10" x14ac:dyDescent="0.25">
      <c r="A50" s="24"/>
      <c r="B50" s="50">
        <v>2019</v>
      </c>
    </row>
    <row r="51" spans="1:10" x14ac:dyDescent="0.25">
      <c r="A51" s="24" t="s">
        <v>39</v>
      </c>
      <c r="B51" s="25" t="s">
        <v>31</v>
      </c>
      <c r="C51" s="26">
        <f>1.02*(1.0235*(1.02*4516.94))</f>
        <v>4809.8608488360005</v>
      </c>
      <c r="D51" s="27"/>
      <c r="E51" s="26">
        <f>SUM(C51*0.203)</f>
        <v>976.40175231370813</v>
      </c>
      <c r="F51" s="27"/>
      <c r="G51" s="28">
        <f>SUM(C51*0.0645)</f>
        <v>310.23602474992202</v>
      </c>
      <c r="H51" s="29">
        <v>16.39</v>
      </c>
      <c r="I51" s="29">
        <v>6</v>
      </c>
      <c r="J51" s="30">
        <f t="shared" ref="J51:J53" si="13">SUM(C51:I51)</f>
        <v>6118.8886258996308</v>
      </c>
    </row>
    <row r="52" spans="1:10" x14ac:dyDescent="0.25">
      <c r="A52" s="24" t="s">
        <v>39</v>
      </c>
      <c r="B52" s="25" t="s">
        <v>20</v>
      </c>
      <c r="C52" s="26">
        <f t="shared" ref="C52:C53" si="14">1.02*(1.0235*(1.02*4516.94))</f>
        <v>4809.8608488360005</v>
      </c>
      <c r="D52" s="27"/>
      <c r="E52" s="26">
        <f t="shared" ref="E52:E53" si="15">SUM(C52*0.203)</f>
        <v>976.40175231370813</v>
      </c>
      <c r="F52" s="27"/>
      <c r="G52" s="28">
        <f>SUM(C52*0.0645)</f>
        <v>310.23602474992202</v>
      </c>
      <c r="H52" s="29">
        <v>16.39</v>
      </c>
      <c r="I52" s="29">
        <v>6</v>
      </c>
      <c r="J52" s="30">
        <f t="shared" si="13"/>
        <v>6118.8886258996308</v>
      </c>
    </row>
    <row r="53" spans="1:10" x14ac:dyDescent="0.25">
      <c r="A53" s="24" t="s">
        <v>39</v>
      </c>
      <c r="B53" s="25" t="s">
        <v>21</v>
      </c>
      <c r="C53" s="26">
        <f t="shared" si="14"/>
        <v>4809.8608488360005</v>
      </c>
      <c r="D53" s="31"/>
      <c r="E53" s="26">
        <f t="shared" si="15"/>
        <v>976.40175231370813</v>
      </c>
      <c r="F53" s="31"/>
      <c r="G53" s="28">
        <f>SUM(C53*0.0645)</f>
        <v>310.23602474992202</v>
      </c>
      <c r="H53" s="29">
        <v>16.39</v>
      </c>
      <c r="I53" s="29">
        <v>6</v>
      </c>
      <c r="J53" s="30">
        <f t="shared" si="13"/>
        <v>6118.8886258996308</v>
      </c>
    </row>
    <row r="55" spans="1:10" x14ac:dyDescent="0.25">
      <c r="A55" s="34" t="s">
        <v>33</v>
      </c>
      <c r="B55" s="35"/>
      <c r="C55" s="36">
        <f>SUM(C9:C53)</f>
        <v>191842.08069400792</v>
      </c>
      <c r="D55" s="36">
        <f t="shared" ref="D55:J55" si="16">SUM(D9:D53)</f>
        <v>0</v>
      </c>
      <c r="E55" s="36">
        <f t="shared" si="16"/>
        <v>38943.942380883607</v>
      </c>
      <c r="F55" s="36">
        <f t="shared" si="16"/>
        <v>0</v>
      </c>
      <c r="G55" s="36">
        <f t="shared" si="16"/>
        <v>12373.814204763525</v>
      </c>
      <c r="H55" s="36">
        <f t="shared" si="16"/>
        <v>655.59999999999957</v>
      </c>
      <c r="I55" s="36">
        <f t="shared" si="16"/>
        <v>240</v>
      </c>
      <c r="J55" s="36">
        <f t="shared" si="16"/>
        <v>244055.43727965499</v>
      </c>
    </row>
    <row r="57" spans="1:10" x14ac:dyDescent="0.25">
      <c r="A57" t="s">
        <v>36</v>
      </c>
      <c r="B57" s="47">
        <v>42248</v>
      </c>
    </row>
    <row r="58" spans="1:10" x14ac:dyDescent="0.25">
      <c r="A58" t="s">
        <v>37</v>
      </c>
      <c r="B58" s="47">
        <v>43709</v>
      </c>
    </row>
  </sheetData>
  <mergeCells count="2">
    <mergeCell ref="A1:J1"/>
    <mergeCell ref="A3:J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M37" sqref="M37"/>
    </sheetView>
  </sheetViews>
  <sheetFormatPr baseColWidth="10" defaultRowHeight="15" x14ac:dyDescent="0.25"/>
  <cols>
    <col min="8" max="8" width="13.42578125" bestFit="1" customWidth="1"/>
  </cols>
  <sheetData>
    <row r="1" spans="1:8" ht="15.75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8" ht="15.75" x14ac:dyDescent="0.25">
      <c r="A2" s="1"/>
      <c r="B2" s="2"/>
      <c r="C2" s="3"/>
      <c r="D2" s="2"/>
      <c r="E2" s="4"/>
      <c r="F2" s="4"/>
      <c r="G2" s="4"/>
      <c r="H2" s="4"/>
    </row>
    <row r="3" spans="1:8" ht="15.75" x14ac:dyDescent="0.25">
      <c r="A3" s="68" t="s">
        <v>2</v>
      </c>
      <c r="B3" s="68"/>
      <c r="C3" s="68"/>
      <c r="D3" s="68"/>
      <c r="E3" s="68"/>
      <c r="F3" s="68"/>
      <c r="G3" s="68"/>
      <c r="H3" s="68"/>
    </row>
    <row r="4" spans="1:8" ht="15.75" x14ac:dyDescent="0.25">
      <c r="A4" s="5"/>
      <c r="B4" s="5"/>
      <c r="C4" s="3"/>
      <c r="D4" s="6"/>
      <c r="E4" s="8"/>
      <c r="F4" s="9"/>
      <c r="G4" s="9"/>
      <c r="H4" s="9"/>
    </row>
    <row r="5" spans="1:8" ht="15.75" x14ac:dyDescent="0.25">
      <c r="A5" s="10" t="s">
        <v>1</v>
      </c>
      <c r="B5" s="11"/>
      <c r="C5" s="3"/>
      <c r="D5" s="13"/>
      <c r="E5" s="14"/>
      <c r="F5" s="9"/>
      <c r="G5" s="9"/>
      <c r="H5" s="9"/>
    </row>
    <row r="6" spans="1:8" x14ac:dyDescent="0.25">
      <c r="A6" s="50" t="s">
        <v>40</v>
      </c>
      <c r="B6" s="50"/>
    </row>
    <row r="7" spans="1:8" x14ac:dyDescent="0.25">
      <c r="A7" s="15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7" t="s">
        <v>10</v>
      </c>
      <c r="G7" s="17" t="s">
        <v>11</v>
      </c>
      <c r="H7" s="15" t="s">
        <v>12</v>
      </c>
    </row>
    <row r="8" spans="1:8" x14ac:dyDescent="0.25">
      <c r="A8" s="18"/>
      <c r="B8" s="19"/>
      <c r="C8" s="20"/>
      <c r="D8" s="20"/>
      <c r="E8" s="20" t="s">
        <v>13</v>
      </c>
      <c r="F8" s="19" t="s">
        <v>14</v>
      </c>
      <c r="G8" s="19" t="s">
        <v>15</v>
      </c>
      <c r="H8" s="18" t="s">
        <v>15</v>
      </c>
    </row>
    <row r="9" spans="1:8" x14ac:dyDescent="0.25">
      <c r="A9" s="21"/>
      <c r="B9" s="49">
        <v>2017</v>
      </c>
      <c r="C9" s="21"/>
      <c r="D9" s="21"/>
      <c r="E9" s="21"/>
      <c r="F9" s="22"/>
      <c r="G9" s="22"/>
      <c r="H9" s="23"/>
    </row>
    <row r="10" spans="1:8" x14ac:dyDescent="0.25">
      <c r="A10" s="69" t="s">
        <v>16</v>
      </c>
      <c r="B10" s="25" t="s">
        <v>23</v>
      </c>
      <c r="C10" s="28">
        <f t="shared" ref="C10:C15" si="0">0.5*(1.02*3517.36)</f>
        <v>1793.8536000000001</v>
      </c>
      <c r="D10" s="28">
        <f>SUM(C10*0.203)</f>
        <v>364.15228080000003</v>
      </c>
      <c r="E10" s="28">
        <f>SUM(C10*0.0645)</f>
        <v>115.70355720000001</v>
      </c>
      <c r="F10" s="29">
        <v>16.39</v>
      </c>
      <c r="G10" s="29">
        <v>6</v>
      </c>
      <c r="H10" s="30">
        <f>SUM(C10:G10)</f>
        <v>2296.0994380000002</v>
      </c>
    </row>
    <row r="11" spans="1:8" x14ac:dyDescent="0.25">
      <c r="A11" s="69" t="s">
        <v>16</v>
      </c>
      <c r="B11" s="25" t="s">
        <v>24</v>
      </c>
      <c r="C11" s="28">
        <f t="shared" si="0"/>
        <v>1793.8536000000001</v>
      </c>
      <c r="D11" s="28">
        <f>SUM(C11*0.203)</f>
        <v>364.15228080000003</v>
      </c>
      <c r="E11" s="28">
        <f>SUM(C11*0.0645)</f>
        <v>115.70355720000001</v>
      </c>
      <c r="F11" s="29">
        <v>16.39</v>
      </c>
      <c r="G11" s="29">
        <v>6</v>
      </c>
      <c r="H11" s="30">
        <f>SUM(C11:G11)</f>
        <v>2296.0994380000002</v>
      </c>
    </row>
    <row r="12" spans="1:8" x14ac:dyDescent="0.25">
      <c r="A12" s="69" t="s">
        <v>16</v>
      </c>
      <c r="B12" s="25" t="s">
        <v>25</v>
      </c>
      <c r="C12" s="28">
        <f t="shared" si="0"/>
        <v>1793.8536000000001</v>
      </c>
      <c r="D12" s="28">
        <f>SUM(C12*0.203)</f>
        <v>364.15228080000003</v>
      </c>
      <c r="E12" s="28">
        <f>SUM(C12*0.0645)</f>
        <v>115.70355720000001</v>
      </c>
      <c r="F12" s="29">
        <v>16.39</v>
      </c>
      <c r="G12" s="29">
        <v>6</v>
      </c>
      <c r="H12" s="30">
        <f>SUM(C12:G12)</f>
        <v>2296.0994380000002</v>
      </c>
    </row>
    <row r="13" spans="1:8" x14ac:dyDescent="0.25">
      <c r="A13" s="69" t="s">
        <v>16</v>
      </c>
      <c r="B13" s="25" t="s">
        <v>26</v>
      </c>
      <c r="C13" s="28">
        <f t="shared" si="0"/>
        <v>1793.8536000000001</v>
      </c>
      <c r="D13" s="28">
        <f>SUM(C13*0.203)</f>
        <v>364.15228080000003</v>
      </c>
      <c r="E13" s="28">
        <f>SUM(C13*0.0645)</f>
        <v>115.70355720000001</v>
      </c>
      <c r="F13" s="29">
        <v>16.39</v>
      </c>
      <c r="G13" s="29">
        <v>6</v>
      </c>
      <c r="H13" s="30">
        <f>SUM(C13:G13)</f>
        <v>2296.0994380000002</v>
      </c>
    </row>
    <row r="14" spans="1:8" x14ac:dyDescent="0.25">
      <c r="A14" s="69" t="s">
        <v>16</v>
      </c>
      <c r="B14" s="25" t="s">
        <v>27</v>
      </c>
      <c r="C14" s="28">
        <f t="shared" si="0"/>
        <v>1793.8536000000001</v>
      </c>
      <c r="D14" s="28">
        <f>SUM(C14*0.203)</f>
        <v>364.15228080000003</v>
      </c>
      <c r="E14" s="28">
        <f>SUM(C14*0.0645)</f>
        <v>115.70355720000001</v>
      </c>
      <c r="F14" s="29">
        <v>16.39</v>
      </c>
      <c r="G14" s="29">
        <v>6</v>
      </c>
      <c r="H14" s="30">
        <f>SUM(C14:G14)</f>
        <v>2296.0994380000002</v>
      </c>
    </row>
    <row r="15" spans="1:8" x14ac:dyDescent="0.25">
      <c r="A15" s="69" t="s">
        <v>16</v>
      </c>
      <c r="B15" s="25" t="s">
        <v>28</v>
      </c>
      <c r="C15" s="28">
        <f t="shared" si="0"/>
        <v>1793.8536000000001</v>
      </c>
      <c r="D15" s="28">
        <f>SUM(C15*0.203)</f>
        <v>364.15228080000003</v>
      </c>
      <c r="E15" s="28">
        <f>SUM(C15*0.0645)</f>
        <v>115.70355720000001</v>
      </c>
      <c r="F15" s="29">
        <v>16.39</v>
      </c>
      <c r="G15" s="29">
        <v>6</v>
      </c>
      <c r="H15" s="30">
        <f>SUM(C15:G15)</f>
        <v>2296.0994380000002</v>
      </c>
    </row>
    <row r="16" spans="1:8" x14ac:dyDescent="0.25">
      <c r="A16" s="69" t="s">
        <v>16</v>
      </c>
      <c r="B16" s="25" t="s">
        <v>29</v>
      </c>
      <c r="C16" s="28">
        <f>C14*0.5+C15</f>
        <v>2690.7804000000001</v>
      </c>
      <c r="D16" s="28">
        <f>SUM(C16*0.203)</f>
        <v>546.22842120000007</v>
      </c>
      <c r="E16" s="28">
        <f>SUM(C16*0.0645)</f>
        <v>173.55533580000002</v>
      </c>
      <c r="F16" s="29">
        <v>16.39</v>
      </c>
      <c r="G16" s="29">
        <v>6</v>
      </c>
      <c r="H16" s="30">
        <f>SUM(C16:G16)</f>
        <v>3432.9541570000001</v>
      </c>
    </row>
    <row r="17" spans="1:8" x14ac:dyDescent="0.25">
      <c r="A17" s="69" t="s">
        <v>16</v>
      </c>
      <c r="B17" s="25" t="s">
        <v>19</v>
      </c>
      <c r="C17" s="28">
        <f>C15</f>
        <v>1793.8536000000001</v>
      </c>
      <c r="D17" s="28">
        <f>SUM(C17*0.203)</f>
        <v>364.15228080000003</v>
      </c>
      <c r="E17" s="28">
        <f>SUM(C17*0.0645)</f>
        <v>115.70355720000001</v>
      </c>
      <c r="F17" s="29">
        <v>16.39</v>
      </c>
      <c r="G17" s="29">
        <v>6</v>
      </c>
      <c r="H17" s="30">
        <f>SUM(C17:G17)</f>
        <v>2296.0994380000002</v>
      </c>
    </row>
    <row r="18" spans="1:8" x14ac:dyDescent="0.25">
      <c r="A18" s="70"/>
      <c r="B18" s="50">
        <v>2018</v>
      </c>
      <c r="C18" s="70"/>
      <c r="D18" s="70"/>
      <c r="E18" s="70"/>
      <c r="F18" s="70"/>
      <c r="G18" s="70"/>
      <c r="H18" s="70"/>
    </row>
    <row r="19" spans="1:8" x14ac:dyDescent="0.25">
      <c r="A19" s="69" t="s">
        <v>16</v>
      </c>
      <c r="B19" s="25" t="s">
        <v>17</v>
      </c>
      <c r="C19" s="28">
        <f>0.5*(1.0235*(1.02*3517.36))</f>
        <v>1836.0091596000002</v>
      </c>
      <c r="D19" s="28">
        <f>SUM(C19*0.203)</f>
        <v>372.70985939880006</v>
      </c>
      <c r="E19" s="28">
        <f>SUM(C19*0.0645)</f>
        <v>118.42259079420002</v>
      </c>
      <c r="F19" s="29">
        <v>16.39</v>
      </c>
      <c r="G19" s="29">
        <v>6</v>
      </c>
      <c r="H19" s="30">
        <f>SUM(C19:G19)</f>
        <v>2349.5316097930004</v>
      </c>
    </row>
    <row r="20" spans="1:8" x14ac:dyDescent="0.25">
      <c r="A20" s="69" t="s">
        <v>16</v>
      </c>
      <c r="B20" s="25" t="s">
        <v>20</v>
      </c>
      <c r="C20" s="28">
        <f t="shared" ref="C20:C22" si="1">0.5*(1.0235*(1.02*3517.36))</f>
        <v>1836.0091596000002</v>
      </c>
      <c r="D20" s="28">
        <f>SUM(C20*0.203)</f>
        <v>372.70985939880006</v>
      </c>
      <c r="E20" s="28">
        <f>SUM(C20*0.0645)</f>
        <v>118.42259079420002</v>
      </c>
      <c r="F20" s="29">
        <v>16.39</v>
      </c>
      <c r="G20" s="29">
        <v>6</v>
      </c>
      <c r="H20" s="30">
        <f>SUM(C20:G20)</f>
        <v>2349.5316097930004</v>
      </c>
    </row>
    <row r="21" spans="1:8" x14ac:dyDescent="0.25">
      <c r="A21" s="69" t="s">
        <v>16</v>
      </c>
      <c r="B21" s="25" t="s">
        <v>21</v>
      </c>
      <c r="C21" s="28">
        <f t="shared" si="1"/>
        <v>1836.0091596000002</v>
      </c>
      <c r="D21" s="28">
        <f>SUM(C21*0.203)</f>
        <v>372.70985939880006</v>
      </c>
      <c r="E21" s="28">
        <f>SUM(C21*0.0645)</f>
        <v>118.42259079420002</v>
      </c>
      <c r="F21" s="29">
        <v>16.39</v>
      </c>
      <c r="G21" s="29">
        <v>6</v>
      </c>
      <c r="H21" s="30">
        <f>SUM(C21:G21)</f>
        <v>2349.5316097930004</v>
      </c>
    </row>
    <row r="22" spans="1:8" x14ac:dyDescent="0.25">
      <c r="A22" s="69" t="s">
        <v>16</v>
      </c>
      <c r="B22" s="25" t="s">
        <v>22</v>
      </c>
      <c r="C22" s="28">
        <f t="shared" si="1"/>
        <v>1836.0091596000002</v>
      </c>
      <c r="D22" s="28">
        <f>SUM(C22*0.203)</f>
        <v>372.70985939880006</v>
      </c>
      <c r="E22" s="28">
        <f>SUM(C22*0.0645)</f>
        <v>118.42259079420002</v>
      </c>
      <c r="F22" s="29">
        <v>16.39</v>
      </c>
      <c r="G22" s="29">
        <v>6</v>
      </c>
      <c r="H22" s="30">
        <f>SUM(C22:G22)</f>
        <v>2349.5316097930004</v>
      </c>
    </row>
    <row r="23" spans="1:8" x14ac:dyDescent="0.25">
      <c r="A23" s="50" t="s">
        <v>30</v>
      </c>
      <c r="B23" s="70"/>
      <c r="C23" s="70"/>
      <c r="D23" s="70"/>
      <c r="E23" s="70"/>
      <c r="F23" s="70"/>
      <c r="G23" s="70"/>
      <c r="H23" s="70"/>
    </row>
    <row r="24" spans="1:8" x14ac:dyDescent="0.25">
      <c r="A24" s="69" t="s">
        <v>16</v>
      </c>
      <c r="B24" s="25" t="s">
        <v>23</v>
      </c>
      <c r="C24" s="28">
        <f t="shared" ref="C24:C29" si="2">0.5*(1.0235*(1.02*3904.1))</f>
        <v>2037.8816385</v>
      </c>
      <c r="D24" s="28">
        <f>SUM(C24*0.203)</f>
        <v>413.68997261550004</v>
      </c>
      <c r="E24" s="28">
        <f>SUM(C24*0.0645)</f>
        <v>131.44336568324999</v>
      </c>
      <c r="F24" s="29">
        <v>16.39</v>
      </c>
      <c r="G24" s="29">
        <v>6</v>
      </c>
      <c r="H24" s="30">
        <f>SUM(C24:G24)</f>
        <v>2605.4049767987499</v>
      </c>
    </row>
    <row r="25" spans="1:8" x14ac:dyDescent="0.25">
      <c r="A25" s="69" t="s">
        <v>16</v>
      </c>
      <c r="B25" s="25" t="s">
        <v>24</v>
      </c>
      <c r="C25" s="28">
        <f t="shared" si="2"/>
        <v>2037.8816385</v>
      </c>
      <c r="D25" s="28">
        <f>SUM(C25*0.203)</f>
        <v>413.68997261550004</v>
      </c>
      <c r="E25" s="28">
        <f>SUM(C25*0.0645)</f>
        <v>131.44336568324999</v>
      </c>
      <c r="F25" s="29">
        <v>16.39</v>
      </c>
      <c r="G25" s="29">
        <v>6</v>
      </c>
      <c r="H25" s="30">
        <f>SUM(C25:G25)</f>
        <v>2605.4049767987499</v>
      </c>
    </row>
    <row r="26" spans="1:8" x14ac:dyDescent="0.25">
      <c r="A26" s="69" t="s">
        <v>16</v>
      </c>
      <c r="B26" s="25" t="s">
        <v>25</v>
      </c>
      <c r="C26" s="28">
        <f t="shared" si="2"/>
        <v>2037.8816385</v>
      </c>
      <c r="D26" s="28">
        <f>SUM(C26*0.203)</f>
        <v>413.68997261550004</v>
      </c>
      <c r="E26" s="28">
        <f>SUM(C26*0.0645)</f>
        <v>131.44336568324999</v>
      </c>
      <c r="F26" s="29">
        <v>16.39</v>
      </c>
      <c r="G26" s="29">
        <v>6</v>
      </c>
      <c r="H26" s="30">
        <f>SUM(C26:G26)</f>
        <v>2605.4049767987499</v>
      </c>
    </row>
    <row r="27" spans="1:8" x14ac:dyDescent="0.25">
      <c r="A27" s="69" t="s">
        <v>16</v>
      </c>
      <c r="B27" s="25" t="s">
        <v>26</v>
      </c>
      <c r="C27" s="28">
        <f t="shared" si="2"/>
        <v>2037.8816385</v>
      </c>
      <c r="D27" s="28">
        <f>SUM(C27*0.203)</f>
        <v>413.68997261550004</v>
      </c>
      <c r="E27" s="28">
        <f>SUM(C27*0.0645)</f>
        <v>131.44336568324999</v>
      </c>
      <c r="F27" s="29">
        <v>16.39</v>
      </c>
      <c r="G27" s="29">
        <v>6</v>
      </c>
      <c r="H27" s="30">
        <f>SUM(C27:G27)</f>
        <v>2605.4049767987499</v>
      </c>
    </row>
    <row r="28" spans="1:8" x14ac:dyDescent="0.25">
      <c r="A28" s="69" t="s">
        <v>16</v>
      </c>
      <c r="B28" s="25" t="s">
        <v>27</v>
      </c>
      <c r="C28" s="28">
        <f t="shared" si="2"/>
        <v>2037.8816385</v>
      </c>
      <c r="D28" s="28">
        <f>SUM(C28*0.203)</f>
        <v>413.68997261550004</v>
      </c>
      <c r="E28" s="28">
        <f>SUM(C28*0.0645)</f>
        <v>131.44336568324999</v>
      </c>
      <c r="F28" s="29">
        <v>16.39</v>
      </c>
      <c r="G28" s="29">
        <v>6</v>
      </c>
      <c r="H28" s="30">
        <f>SUM(C28:G28)</f>
        <v>2605.4049767987499</v>
      </c>
    </row>
    <row r="29" spans="1:8" x14ac:dyDescent="0.25">
      <c r="A29" s="69" t="s">
        <v>16</v>
      </c>
      <c r="B29" s="25" t="s">
        <v>28</v>
      </c>
      <c r="C29" s="28">
        <f t="shared" si="2"/>
        <v>2037.8816385</v>
      </c>
      <c r="D29" s="28">
        <f>SUM(C29*0.203)</f>
        <v>413.68997261550004</v>
      </c>
      <c r="E29" s="28">
        <f>SUM(C29*0.0645)</f>
        <v>131.44336568324999</v>
      </c>
      <c r="F29" s="29">
        <v>16.39</v>
      </c>
      <c r="G29" s="29">
        <v>6</v>
      </c>
      <c r="H29" s="30">
        <f>SUM(C29:G29)</f>
        <v>2605.4049767987499</v>
      </c>
    </row>
    <row r="30" spans="1:8" x14ac:dyDescent="0.25">
      <c r="A30" s="69" t="s">
        <v>16</v>
      </c>
      <c r="B30" s="25" t="s">
        <v>29</v>
      </c>
      <c r="C30" s="28">
        <f>C20*0.5+C20</f>
        <v>2754.0137394000003</v>
      </c>
      <c r="D30" s="28">
        <f>SUM(C30*0.203)</f>
        <v>559.06478909820009</v>
      </c>
      <c r="E30" s="28">
        <f>SUM(C30*0.0645)</f>
        <v>177.63388619130004</v>
      </c>
      <c r="F30" s="29">
        <v>16.39</v>
      </c>
      <c r="G30" s="29">
        <v>6</v>
      </c>
      <c r="H30" s="30">
        <f>SUM(C30:G30)</f>
        <v>3513.1024146895002</v>
      </c>
    </row>
    <row r="31" spans="1:8" x14ac:dyDescent="0.25">
      <c r="A31" s="69" t="s">
        <v>16</v>
      </c>
      <c r="B31" s="25" t="s">
        <v>19</v>
      </c>
      <c r="C31" s="28">
        <f>C29</f>
        <v>2037.8816385</v>
      </c>
      <c r="D31" s="28">
        <f>SUM(C31*0.203)</f>
        <v>413.68997261550004</v>
      </c>
      <c r="E31" s="28">
        <f>SUM(C31*0.0645)</f>
        <v>131.44336568324999</v>
      </c>
      <c r="F31" s="29">
        <v>16.39</v>
      </c>
      <c r="G31" s="29">
        <v>6</v>
      </c>
      <c r="H31" s="30">
        <f>SUM(C31:G31)</f>
        <v>2605.4049767987499</v>
      </c>
    </row>
    <row r="32" spans="1:8" x14ac:dyDescent="0.25">
      <c r="A32" s="70"/>
      <c r="B32" s="50">
        <v>2019</v>
      </c>
      <c r="C32" s="70"/>
      <c r="D32" s="70"/>
      <c r="E32" s="70"/>
      <c r="F32" s="70"/>
      <c r="G32" s="70"/>
      <c r="H32" s="70"/>
    </row>
    <row r="33" spans="1:8" x14ac:dyDescent="0.25">
      <c r="A33" s="69" t="s">
        <v>16</v>
      </c>
      <c r="B33" s="25" t="s">
        <v>31</v>
      </c>
      <c r="C33" s="28">
        <f>1.02*C31</f>
        <v>2078.6392712699999</v>
      </c>
      <c r="D33" s="28">
        <f>SUM(C33*0.203)</f>
        <v>421.96377206781</v>
      </c>
      <c r="E33" s="28">
        <f>SUM(C33*0.0645)</f>
        <v>134.07223299691501</v>
      </c>
      <c r="F33" s="29">
        <v>16.39</v>
      </c>
      <c r="G33" s="29">
        <v>6</v>
      </c>
      <c r="H33" s="30">
        <f>SUM(C33:G33)</f>
        <v>2657.0652763347248</v>
      </c>
    </row>
    <row r="34" spans="1:8" x14ac:dyDescent="0.25">
      <c r="A34" s="69" t="s">
        <v>16</v>
      </c>
      <c r="B34" s="25" t="s">
        <v>20</v>
      </c>
      <c r="C34" s="28">
        <f>1.02*C31</f>
        <v>2078.6392712699999</v>
      </c>
      <c r="D34" s="28">
        <f>SUM(C34*0.203)</f>
        <v>421.96377206781</v>
      </c>
      <c r="E34" s="28">
        <f>SUM(C34*0.0645)</f>
        <v>134.07223299691501</v>
      </c>
      <c r="F34" s="29">
        <v>16.39</v>
      </c>
      <c r="G34" s="29">
        <v>6</v>
      </c>
      <c r="H34" s="30">
        <f>SUM(C34:G34)</f>
        <v>2657.0652763347248</v>
      </c>
    </row>
    <row r="35" spans="1:8" x14ac:dyDescent="0.25">
      <c r="A35" s="69" t="s">
        <v>16</v>
      </c>
      <c r="B35" s="25" t="s">
        <v>21</v>
      </c>
      <c r="C35" s="28">
        <f>1.02*C31</f>
        <v>2078.6392712699999</v>
      </c>
      <c r="D35" s="28">
        <f>SUM(C35*0.203)</f>
        <v>421.96377206781</v>
      </c>
      <c r="E35" s="28">
        <f>SUM(C35*0.0645)</f>
        <v>134.07223299691501</v>
      </c>
      <c r="F35" s="29">
        <v>16.39</v>
      </c>
      <c r="G35" s="29">
        <v>6</v>
      </c>
      <c r="H35" s="30">
        <f>SUM(C35:G35)</f>
        <v>2657.0652763347248</v>
      </c>
    </row>
    <row r="36" spans="1:8" x14ac:dyDescent="0.25">
      <c r="A36" s="69" t="s">
        <v>16</v>
      </c>
      <c r="B36" s="25" t="s">
        <v>22</v>
      </c>
      <c r="C36" s="28">
        <f>1.02*C31</f>
        <v>2078.6392712699999</v>
      </c>
      <c r="D36" s="28">
        <f>SUM(C36*0.203)</f>
        <v>421.96377206781</v>
      </c>
      <c r="E36" s="28">
        <f>SUM(C36*0.0645)</f>
        <v>134.07223299691501</v>
      </c>
      <c r="F36" s="29">
        <v>16.39</v>
      </c>
      <c r="G36" s="29">
        <v>6</v>
      </c>
      <c r="H36" s="30">
        <f>SUM(C36:G36)</f>
        <v>2657.0652763347248</v>
      </c>
    </row>
    <row r="37" spans="1:8" x14ac:dyDescent="0.25">
      <c r="A37" s="69" t="s">
        <v>16</v>
      </c>
      <c r="B37" s="25" t="s">
        <v>23</v>
      </c>
      <c r="C37" s="28">
        <f>1.02*C31</f>
        <v>2078.6392712699999</v>
      </c>
      <c r="D37" s="28">
        <f>SUM(C37*0.203)</f>
        <v>421.96377206781</v>
      </c>
      <c r="E37" s="28">
        <f>SUM(C37*0.0645)</f>
        <v>134.07223299691501</v>
      </c>
      <c r="F37" s="29">
        <v>16.39</v>
      </c>
      <c r="G37" s="29">
        <v>6</v>
      </c>
      <c r="H37" s="30">
        <f>SUM(C37:G37)</f>
        <v>2657.0652763347248</v>
      </c>
    </row>
    <row r="38" spans="1:8" x14ac:dyDescent="0.25">
      <c r="A38" s="69" t="s">
        <v>16</v>
      </c>
      <c r="B38" s="25" t="s">
        <v>24</v>
      </c>
      <c r="C38" s="28">
        <f>1.02*C31</f>
        <v>2078.6392712699999</v>
      </c>
      <c r="D38" s="28">
        <f>SUM(C38*0.203)</f>
        <v>421.96377206781</v>
      </c>
      <c r="E38" s="28">
        <f>SUM(C38*0.0645)</f>
        <v>134.07223299691501</v>
      </c>
      <c r="F38" s="29">
        <v>16.39</v>
      </c>
      <c r="G38" s="29">
        <v>6</v>
      </c>
      <c r="H38" s="30">
        <f>SUM(C38:G38)</f>
        <v>2657.0652763347248</v>
      </c>
    </row>
    <row r="39" spans="1:8" x14ac:dyDescent="0.25">
      <c r="A39" s="69" t="s">
        <v>16</v>
      </c>
      <c r="B39" s="25" t="s">
        <v>25</v>
      </c>
      <c r="C39" s="28">
        <f>1.02*C31</f>
        <v>2078.6392712699999</v>
      </c>
      <c r="D39" s="28">
        <f>SUM(C39*0.203)</f>
        <v>421.96377206781</v>
      </c>
      <c r="E39" s="28">
        <f>SUM(C39*0.0645)</f>
        <v>134.07223299691501</v>
      </c>
      <c r="F39" s="29">
        <v>16.39</v>
      </c>
      <c r="G39" s="29">
        <v>6</v>
      </c>
      <c r="H39" s="30">
        <f>SUM(C39:G39)</f>
        <v>2657.0652763347248</v>
      </c>
    </row>
    <row r="40" spans="1:8" x14ac:dyDescent="0.25">
      <c r="A40" s="69" t="s">
        <v>16</v>
      </c>
      <c r="B40" s="25" t="s">
        <v>26</v>
      </c>
      <c r="C40" s="28">
        <f>1.02*C31</f>
        <v>2078.6392712699999</v>
      </c>
      <c r="D40" s="28">
        <f>SUM(C40*0.203)</f>
        <v>421.96377206781</v>
      </c>
      <c r="E40" s="28">
        <f>SUM(C40*0.0645)</f>
        <v>134.07223299691501</v>
      </c>
      <c r="F40" s="29">
        <v>16.39</v>
      </c>
      <c r="G40" s="29">
        <v>6</v>
      </c>
      <c r="H40" s="30">
        <f>SUM(C40:G40)</f>
        <v>2657.0652763347248</v>
      </c>
    </row>
    <row r="41" spans="1:8" x14ac:dyDescent="0.25">
      <c r="A41" s="69" t="s">
        <v>16</v>
      </c>
      <c r="B41" s="25" t="s">
        <v>27</v>
      </c>
      <c r="C41" s="28">
        <f>1.02*C31</f>
        <v>2078.6392712699999</v>
      </c>
      <c r="D41" s="28">
        <f>SUM(C41*0.203)</f>
        <v>421.96377206781</v>
      </c>
      <c r="E41" s="28">
        <f>SUM(C41*0.0645)</f>
        <v>134.07223299691501</v>
      </c>
      <c r="F41" s="29">
        <v>16.39</v>
      </c>
      <c r="G41" s="29">
        <v>6</v>
      </c>
      <c r="H41" s="30">
        <f>SUM(C41:G41)</f>
        <v>2657.0652763347248</v>
      </c>
    </row>
    <row r="42" spans="1:8" x14ac:dyDescent="0.25">
      <c r="A42" s="69" t="s">
        <v>16</v>
      </c>
      <c r="B42" s="25" t="s">
        <v>28</v>
      </c>
      <c r="C42" s="28">
        <f>1.02*C31</f>
        <v>2078.6392712699999</v>
      </c>
      <c r="D42" s="28">
        <f>SUM(C42*0.203)</f>
        <v>421.96377206781</v>
      </c>
      <c r="E42" s="28">
        <f>SUM(C42*0.0645)</f>
        <v>134.07223299691501</v>
      </c>
      <c r="F42" s="29">
        <v>16.39</v>
      </c>
      <c r="G42" s="29">
        <v>6</v>
      </c>
      <c r="H42" s="30">
        <f>SUM(C42:G42)</f>
        <v>2657.0652763347248</v>
      </c>
    </row>
    <row r="43" spans="1:8" x14ac:dyDescent="0.25">
      <c r="A43" s="69" t="s">
        <v>16</v>
      </c>
      <c r="B43" s="25" t="s">
        <v>29</v>
      </c>
      <c r="C43" s="28">
        <f>1.02*((C41*0.5)+C40)</f>
        <v>3180.3180850430999</v>
      </c>
      <c r="D43" s="28">
        <f>SUM(C43*0.203)</f>
        <v>645.60457126374934</v>
      </c>
      <c r="E43" s="28">
        <f>SUM(C43*0.0645)</f>
        <v>205.13051648527994</v>
      </c>
      <c r="F43" s="29">
        <v>16.39</v>
      </c>
      <c r="G43" s="29">
        <v>6</v>
      </c>
      <c r="H43" s="30">
        <f>SUM(C43:G43)</f>
        <v>4053.4431727921287</v>
      </c>
    </row>
    <row r="44" spans="1:8" x14ac:dyDescent="0.25">
      <c r="A44" s="69" t="s">
        <v>16</v>
      </c>
      <c r="B44" s="25" t="s">
        <v>19</v>
      </c>
      <c r="C44" s="28">
        <f>1.02*C31</f>
        <v>2078.6392712699999</v>
      </c>
      <c r="D44" s="28">
        <f>SUM(C44*0.203)</f>
        <v>421.96377206781</v>
      </c>
      <c r="E44" s="28">
        <f>SUM(C44*0.0645)</f>
        <v>134.07223299691501</v>
      </c>
      <c r="F44" s="29">
        <v>16.39</v>
      </c>
      <c r="G44" s="29">
        <v>6</v>
      </c>
      <c r="H44" s="30">
        <f>SUM(C44:G44)</f>
        <v>2657.0652763347248</v>
      </c>
    </row>
    <row r="45" spans="1:8" x14ac:dyDescent="0.25">
      <c r="A45" s="70"/>
      <c r="B45" s="70"/>
      <c r="C45" s="70"/>
      <c r="D45" s="70"/>
      <c r="E45" s="70"/>
      <c r="F45" s="70"/>
      <c r="G45" s="70"/>
      <c r="H45" s="70"/>
    </row>
    <row r="46" spans="1:8" x14ac:dyDescent="0.25">
      <c r="A46" s="34" t="s">
        <v>33</v>
      </c>
      <c r="B46" s="73"/>
      <c r="C46" s="72">
        <f>SUM(C10:C44)</f>
        <v>65656.327516313133</v>
      </c>
      <c r="D46" s="72">
        <f>SUM(D10:D44)</f>
        <v>13328.234485811552</v>
      </c>
      <c r="E46" s="71">
        <f>SUM(E10:E44)</f>
        <v>4234.8331248021932</v>
      </c>
      <c r="F46" s="71">
        <f>SUM(F10:F44)</f>
        <v>524.47999999999968</v>
      </c>
      <c r="G46" s="71">
        <f>SUM(G10:G44)</f>
        <v>192</v>
      </c>
      <c r="H46" s="72">
        <f>SUM(H10:H44)</f>
        <v>83935.875126926912</v>
      </c>
    </row>
  </sheetData>
  <mergeCells count="2">
    <mergeCell ref="A1:H1"/>
    <mergeCell ref="A3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Summe</vt:lpstr>
      <vt:lpstr>Tobias Eichler</vt:lpstr>
      <vt:lpstr>André Jeworutzki</vt:lpstr>
      <vt:lpstr>Susanne Draheim</vt:lpstr>
      <vt:lpstr>Jessica Broscheit</vt:lpstr>
    </vt:vector>
  </TitlesOfParts>
  <Company>Orgname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Schnejan</dc:creator>
  <cp:lastModifiedBy>Schnejan</cp:lastModifiedBy>
  <dcterms:created xsi:type="dcterms:W3CDTF">2017-03-03T07:37:56Z</dcterms:created>
  <dcterms:modified xsi:type="dcterms:W3CDTF">2018-06-19T08:48:11Z</dcterms:modified>
</cp:coreProperties>
</file>